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 refMode="R1C1"/>
</workbook>
</file>

<file path=xl/calcChain.xml><?xml version="1.0" encoding="utf-8"?>
<calcChain xmlns="http://schemas.openxmlformats.org/spreadsheetml/2006/main">
  <c r="E136" i="1" l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15" i="1"/>
  <c r="E114" i="1"/>
  <c r="E113" i="1"/>
  <c r="E112" i="1"/>
  <c r="E111" i="1"/>
  <c r="E109" i="1"/>
  <c r="E108" i="1"/>
  <c r="E107" i="1"/>
  <c r="E106" i="1"/>
  <c r="E105" i="1"/>
  <c r="E103" i="1"/>
  <c r="E102" i="1"/>
  <c r="E101" i="1"/>
  <c r="E100" i="1"/>
  <c r="E99" i="1"/>
  <c r="C83" i="1"/>
  <c r="B83" i="1" s="1"/>
  <c r="C82" i="1"/>
  <c r="B82" i="1" s="1"/>
  <c r="C73" i="1"/>
  <c r="B73" i="1" s="1"/>
  <c r="E72" i="1"/>
  <c r="D72" i="1" s="1"/>
  <c r="C72" i="1"/>
  <c r="B72" i="1" s="1"/>
  <c r="E71" i="1"/>
  <c r="D71" i="1" s="1"/>
  <c r="C71" i="1"/>
  <c r="B71" i="1" s="1"/>
  <c r="E70" i="1"/>
  <c r="D70" i="1" s="1"/>
  <c r="C70" i="1"/>
  <c r="B70" i="1" s="1"/>
  <c r="E69" i="1"/>
  <c r="D69" i="1" s="1"/>
  <c r="C69" i="1"/>
  <c r="B69" i="1" s="1"/>
  <c r="C68" i="1"/>
  <c r="B68" i="1" s="1"/>
  <c r="E67" i="1"/>
  <c r="D67" i="1" s="1"/>
  <c r="C67" i="1"/>
  <c r="B67" i="1" s="1"/>
  <c r="C66" i="1"/>
  <c r="B66" i="1" s="1"/>
  <c r="E65" i="1"/>
  <c r="D65" i="1" s="1"/>
  <c r="C65" i="1"/>
  <c r="B65" i="1" s="1"/>
  <c r="C64" i="1"/>
  <c r="B64" i="1" s="1"/>
  <c r="E63" i="1"/>
  <c r="D63" i="1" s="1"/>
  <c r="C63" i="1"/>
  <c r="B63" i="1" s="1"/>
  <c r="C62" i="1"/>
  <c r="B62" i="1" s="1"/>
  <c r="C61" i="1"/>
  <c r="B61" i="1" s="1"/>
  <c r="C46" i="1"/>
  <c r="B46" i="1" s="1"/>
  <c r="C45" i="1"/>
  <c r="B45" i="1" s="1"/>
  <c r="C44" i="1"/>
  <c r="B44" i="1" s="1"/>
  <c r="E43" i="1"/>
  <c r="C43" i="1"/>
  <c r="B43" i="1" s="1"/>
  <c r="D43" i="1" s="1"/>
  <c r="C42" i="1"/>
  <c r="B42" i="1" s="1"/>
  <c r="C41" i="1"/>
  <c r="B41" i="1" s="1"/>
  <c r="C40" i="1"/>
  <c r="B40" i="1" s="1"/>
  <c r="C39" i="1"/>
  <c r="B39" i="1" s="1"/>
  <c r="C33" i="1"/>
  <c r="B33" i="1" s="1"/>
  <c r="C32" i="1"/>
  <c r="B32" i="1" s="1"/>
  <c r="C31" i="1"/>
  <c r="B31" i="1" s="1"/>
  <c r="C30" i="1"/>
  <c r="B30" i="1" s="1"/>
  <c r="C29" i="1"/>
  <c r="B29" i="1" s="1"/>
  <c r="D27" i="1"/>
  <c r="B27" i="1"/>
  <c r="D25" i="1"/>
  <c r="B25" i="1"/>
  <c r="C23" i="1"/>
  <c r="B23" i="1"/>
  <c r="D23" i="1" s="1"/>
  <c r="E23" i="1" s="1"/>
  <c r="D22" i="1"/>
  <c r="B22" i="1"/>
  <c r="D21" i="1"/>
  <c r="B21" i="1"/>
  <c r="D20" i="1"/>
  <c r="B20" i="1"/>
  <c r="D19" i="1"/>
  <c r="B19" i="1"/>
  <c r="B18" i="1"/>
  <c r="D16" i="1"/>
  <c r="E16" i="1" s="1"/>
  <c r="B16" i="1"/>
  <c r="C16" i="1" s="1"/>
  <c r="D15" i="1"/>
  <c r="E15" i="1" s="1"/>
  <c r="B15" i="1"/>
  <c r="C15" i="1" s="1"/>
  <c r="D14" i="1"/>
  <c r="E14" i="1" s="1"/>
  <c r="B14" i="1"/>
  <c r="C14" i="1" s="1"/>
  <c r="D13" i="1"/>
  <c r="E13" i="1" s="1"/>
  <c r="B13" i="1"/>
  <c r="C13" i="1" s="1"/>
  <c r="D12" i="1"/>
  <c r="E12" i="1" s="1"/>
  <c r="B12" i="1"/>
  <c r="C12" i="1" s="1"/>
  <c r="B11" i="1"/>
  <c r="D40" i="1" l="1"/>
  <c r="E40" i="1"/>
  <c r="D41" i="1"/>
  <c r="E41" i="1"/>
  <c r="D39" i="1"/>
  <c r="E39" i="1"/>
  <c r="D42" i="1"/>
  <c r="E42" i="1"/>
  <c r="E82" i="1"/>
  <c r="D82" i="1" s="1"/>
  <c r="E83" i="1"/>
  <c r="D83" i="1" s="1"/>
</calcChain>
</file>

<file path=xl/sharedStrings.xml><?xml version="1.0" encoding="utf-8"?>
<sst xmlns="http://schemas.openxmlformats.org/spreadsheetml/2006/main" count="193" uniqueCount="118">
  <si>
    <t>ООО «НикеПласт»</t>
  </si>
  <si>
    <r>
      <t>620085 г.Екатеринбург, ул.Титова, д.29 оф.1</t>
    </r>
    <r>
      <rPr>
        <sz val="10"/>
        <rFont val="Tahoma"/>
        <family val="2"/>
        <charset val="204"/>
      </rPr>
      <t xml:space="preserve">  ИНН:6674346800   КПП:667401001   
р/с: 40702810562400000130 в ОАО «УБРиР» к/с:30101810900000000795 БИК:046577795,  
</t>
    </r>
    <r>
      <rPr>
        <sz val="12"/>
        <rFont val="Tahoma"/>
        <family val="2"/>
        <charset val="204"/>
      </rPr>
      <t xml:space="preserve">E-mail: info@nikeplast.ru,  </t>
    </r>
    <r>
      <rPr>
        <b/>
        <sz val="12"/>
        <rFont val="Tahoma"/>
        <family val="2"/>
        <charset val="204"/>
      </rPr>
      <t>www.nikeplast.ru</t>
    </r>
    <r>
      <rPr>
        <sz val="10"/>
        <rFont val="Tahoma"/>
        <family val="2"/>
        <charset val="204"/>
      </rPr>
      <t xml:space="preserve">,   Тел.: </t>
    </r>
    <r>
      <rPr>
        <b/>
        <sz val="14"/>
        <rFont val="Tahoma"/>
        <family val="2"/>
        <charset val="204"/>
      </rPr>
      <t>(343) 287-04-05, 219-79-73</t>
    </r>
  </si>
  <si>
    <t>СОТОВЫЙ ПОЛИКАРБОНАТ</t>
  </si>
  <si>
    <t>Толщина, мм</t>
  </si>
  <si>
    <t>Цена,  руб</t>
  </si>
  <si>
    <t>Прозрачный</t>
  </si>
  <si>
    <t>Цветной</t>
  </si>
  <si>
    <t>2,1х6м</t>
  </si>
  <si>
    <t>2,1х12м</t>
  </si>
  <si>
    <t>RATIONAL "Казанский "   10 лет гарантии</t>
  </si>
  <si>
    <r>
      <t xml:space="preserve">3,5мм </t>
    </r>
    <r>
      <rPr>
        <b/>
        <sz val="9"/>
        <color indexed="8"/>
        <rFont val="Tahoma"/>
        <family val="2"/>
        <charset val="204"/>
      </rPr>
      <t xml:space="preserve"> 0,37</t>
    </r>
    <r>
      <rPr>
        <b/>
        <sz val="8"/>
        <color indexed="8"/>
        <rFont val="Tahoma"/>
        <family val="2"/>
        <charset val="204"/>
      </rPr>
      <t xml:space="preserve"> кг/кв.м.</t>
    </r>
  </si>
  <si>
    <t>х</t>
  </si>
  <si>
    <r>
      <t xml:space="preserve">4мм    </t>
    </r>
    <r>
      <rPr>
        <b/>
        <sz val="9"/>
        <color indexed="8"/>
        <rFont val="Tahoma"/>
        <family val="2"/>
        <charset val="204"/>
      </rPr>
      <t xml:space="preserve"> 0,47</t>
    </r>
    <r>
      <rPr>
        <b/>
        <sz val="8"/>
        <color indexed="8"/>
        <rFont val="Tahoma"/>
        <family val="2"/>
        <charset val="204"/>
      </rPr>
      <t xml:space="preserve"> кг/кв.м.</t>
    </r>
  </si>
  <si>
    <r>
      <t xml:space="preserve">4мм     </t>
    </r>
    <r>
      <rPr>
        <b/>
        <sz val="9"/>
        <color indexed="8"/>
        <rFont val="Tahoma"/>
        <family val="2"/>
        <charset val="204"/>
      </rPr>
      <t xml:space="preserve">0,52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</si>
  <si>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    0,78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</si>
  <si>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    0,93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</si>
  <si>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  0,99 </t>
    </r>
    <r>
      <rPr>
        <b/>
        <sz val="8"/>
        <color indexed="8"/>
        <rFont val="Tahoma"/>
        <family val="2"/>
        <charset val="204"/>
      </rPr>
      <t>кг/кв.м.</t>
    </r>
  </si>
  <si>
    <t>SOTALUX   10 лет гарантии</t>
  </si>
  <si>
    <t>тепличный 4мм</t>
  </si>
  <si>
    <r>
      <t xml:space="preserve">4мм      0,50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</si>
  <si>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     0,77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</si>
  <si>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     0,90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</si>
  <si>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    1,0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</si>
  <si>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16мм     2,25 </t>
    </r>
    <r>
      <rPr>
        <b/>
        <sz val="8"/>
        <color indexed="8"/>
        <rFont val="Tahoma"/>
        <family val="2"/>
        <charset val="204"/>
      </rPr>
      <t>кг/кв.м.</t>
    </r>
  </si>
  <si>
    <t>SOTALIGHT   10 лет гарантии</t>
  </si>
  <si>
    <t>BEROLUX   10 лет гарантии</t>
  </si>
  <si>
    <r>
      <t xml:space="preserve">4мм      0,70 </t>
    </r>
    <r>
      <rPr>
        <b/>
        <sz val="8"/>
        <color indexed="8"/>
        <rFont val="Tahoma"/>
        <family val="2"/>
        <charset val="204"/>
      </rPr>
      <t>кг/кв.м.</t>
    </r>
  </si>
  <si>
    <t>ACTUAL  BIO !!!      10 лет гарантии</t>
  </si>
  <si>
    <r>
      <t xml:space="preserve">4мм BIO   0,60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</si>
  <si>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Светоактивный лист. Ускоряет рост растений и </t>
    </r>
    <r>
      <rPr>
        <b/>
        <sz val="13"/>
        <color indexed="8"/>
        <rFont val="Tahoma"/>
        <family val="2"/>
        <charset val="204"/>
      </rPr>
      <t>созревание плодов</t>
    </r>
    <r>
      <rPr>
        <b/>
        <sz val="12"/>
        <color indexed="8"/>
        <rFont val="Tahoma"/>
        <family val="2"/>
        <charset val="204"/>
      </rPr>
      <t xml:space="preserve"> !!!</t>
    </r>
  </si>
  <si>
    <r>
      <t xml:space="preserve">4мм BIO   0,72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</si>
  <si>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6мм BIO   1,10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</si>
  <si>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8мм BIO   1,17 </t>
    </r>
    <r>
      <rPr>
        <b/>
        <sz val="8"/>
        <color indexed="8"/>
        <rFont val="Tahoma"/>
        <family val="2"/>
        <charset val="204"/>
      </rPr>
      <t>кг/кв.м.</t>
    </r>
  </si>
  <si>
    <r>
      <t xml:space="preserve">10мм BIO 1,27 </t>
    </r>
    <r>
      <rPr>
        <b/>
        <sz val="8"/>
        <color indexed="8"/>
        <rFont val="Tahoma"/>
        <family val="2"/>
        <charset val="204"/>
      </rPr>
      <t>кг/кв.м.</t>
    </r>
  </si>
  <si>
    <t>NOVATTRO       14 лет гарантии</t>
  </si>
  <si>
    <t>зеленый, синий, бирюза, терракот, белый, гранат</t>
  </si>
  <si>
    <t>красный, оранжевый, желтый, молочный</t>
  </si>
  <si>
    <t>4мм</t>
  </si>
  <si>
    <t>6 мм</t>
  </si>
  <si>
    <t>8 мм</t>
  </si>
  <si>
    <t>10 мм</t>
  </si>
  <si>
    <t>16 мм</t>
  </si>
  <si>
    <t>20 мм</t>
  </si>
  <si>
    <t>-</t>
  </si>
  <si>
    <t>25 мм</t>
  </si>
  <si>
    <t>32 мм</t>
  </si>
  <si>
    <t>К вашим услугам:</t>
  </si>
  <si>
    <t xml:space="preserve">Бронза по цене прозрачного. </t>
  </si>
  <si>
    <t>* Доставка</t>
  </si>
  <si>
    <t>5%: зеленый, синий, бирюза, терракот, белый, гранат;</t>
  </si>
  <si>
    <t>* Раскрой в размер</t>
  </si>
  <si>
    <t>10%: красный, оранжевый, желтый, молочный;</t>
  </si>
  <si>
    <t>* Нестандартные размеры под заказ</t>
  </si>
  <si>
    <t xml:space="preserve"> +12% Novattro DÉCOR; +7% серебристый</t>
  </si>
  <si>
    <t>Монолитный поликарбонат Novattro,         14 лет гарантии</t>
  </si>
  <si>
    <t>(2,05х3,05м)</t>
  </si>
  <si>
    <t>Цена в руб.</t>
  </si>
  <si>
    <t>кв.м</t>
  </si>
  <si>
    <t>лист</t>
  </si>
  <si>
    <t>1 мм (1,25 х 2,05)</t>
  </si>
  <si>
    <t xml:space="preserve">1,5 мм </t>
  </si>
  <si>
    <t xml:space="preserve">2мм </t>
  </si>
  <si>
    <t>3мм ЛАЙТ (2,5мм)</t>
  </si>
  <si>
    <t>3мм</t>
  </si>
  <si>
    <t>4мм ЛАЙТ (3,5мм)</t>
  </si>
  <si>
    <t xml:space="preserve">4мм </t>
  </si>
  <si>
    <t>5мм ЛАЙТ (4,5мм)</t>
  </si>
  <si>
    <t xml:space="preserve">5мм </t>
  </si>
  <si>
    <t xml:space="preserve">6мм </t>
  </si>
  <si>
    <t xml:space="preserve">8мм </t>
  </si>
  <si>
    <t xml:space="preserve">10мм </t>
  </si>
  <si>
    <t xml:space="preserve">12мм </t>
  </si>
  <si>
    <t>Цветные листы 5%: молочный, бронза.</t>
  </si>
  <si>
    <r>
      <t xml:space="preserve">Монолитный ПРОФИЛИРОВАННЫЙ поликарбонат ТРАПЕЦИЯ,  </t>
    </r>
    <r>
      <rPr>
        <b/>
        <sz val="11"/>
        <rFont val="Tahoma"/>
        <family val="2"/>
        <charset val="204"/>
      </rPr>
      <t>10 лет гарантии</t>
    </r>
  </si>
  <si>
    <t xml:space="preserve"> (1,05 х 2,0м)</t>
  </si>
  <si>
    <t>0,8 мм</t>
  </si>
  <si>
    <t>1,3 мм</t>
  </si>
  <si>
    <t>Вес листа: 2,1кг (0,8мм)</t>
  </si>
  <si>
    <r>
      <t xml:space="preserve">Цвет: </t>
    </r>
    <r>
      <rPr>
        <b/>
        <sz val="11"/>
        <rFont val="Tahoma"/>
        <family val="2"/>
        <charset val="204"/>
      </rPr>
      <t>прозрачный, белый, красный, желтый, бронзовый, оранжевый, зеленый, синий, бирюза, серый, коричневый, серебряный.</t>
    </r>
  </si>
  <si>
    <t>Листы Профилированного Монолитного поликарбоната могут применяться, как в наружных несущих конструкциях, так и во внутренних ограждающих конструкциях.</t>
  </si>
  <si>
    <r>
      <t>Листы допускается эксплуатировать при температуре внешней среды от минус 50</t>
    </r>
    <r>
      <rPr>
        <vertAlign val="superscript"/>
        <sz val="11"/>
        <rFont val="Tahoma"/>
        <family val="2"/>
        <charset val="204"/>
      </rPr>
      <t>0</t>
    </r>
    <r>
      <rPr>
        <sz val="11"/>
        <rFont val="Tahoma"/>
        <family val="2"/>
        <charset val="204"/>
      </rPr>
      <t>С до плюс 75</t>
    </r>
    <r>
      <rPr>
        <vertAlign val="superscript"/>
        <sz val="11"/>
        <rFont val="Tahoma"/>
        <family val="2"/>
        <charset val="204"/>
      </rPr>
      <t>0</t>
    </r>
    <r>
      <rPr>
        <sz val="11"/>
        <rFont val="Tahoma"/>
        <family val="2"/>
        <charset val="204"/>
      </rPr>
      <t>С.</t>
    </r>
  </si>
  <si>
    <t>Коэффициент направленного пропускания света (прозрачный цвет) не менее – 89%</t>
  </si>
  <si>
    <t>Профили универсальные прозрачные для крепления поликарбоната</t>
  </si>
  <si>
    <t>Наименование</t>
  </si>
  <si>
    <t>Длина, м</t>
  </si>
  <si>
    <t>Розница</t>
  </si>
  <si>
    <t>HCP-стыковочный</t>
  </si>
  <si>
    <t>6-10, 16</t>
  </si>
  <si>
    <t>HP-стыковочный</t>
  </si>
  <si>
    <t>4, 4 — 6</t>
  </si>
  <si>
    <t>UP-торцевой</t>
  </si>
  <si>
    <t>У-перп.-угловой</t>
  </si>
  <si>
    <t>4-6</t>
  </si>
  <si>
    <t>8-10</t>
  </si>
  <si>
    <t>FP-пристенный</t>
  </si>
  <si>
    <t>4-6, 8-10, 16</t>
  </si>
  <si>
    <t>К-коньковый</t>
  </si>
  <si>
    <t>4-6,</t>
  </si>
  <si>
    <t>8-10,</t>
  </si>
  <si>
    <t>Комплектующие для крепления поликарбоната</t>
  </si>
  <si>
    <t>Ед. изм.</t>
  </si>
  <si>
    <t>Цена</t>
  </si>
  <si>
    <t>Саморез кровельный 5,5х25мм</t>
  </si>
  <si>
    <t>шт.</t>
  </si>
  <si>
    <t>Пресс-шайба D=30мм оцинкованная</t>
  </si>
  <si>
    <t>Мини шайба  поликарбонат</t>
  </si>
  <si>
    <t>Термошайба полипропилен</t>
  </si>
  <si>
    <t>Термошайба  поликарбонат</t>
  </si>
  <si>
    <t>Шайба с зонтичным уплотинтелем  ЧЕРНАЯ</t>
  </si>
  <si>
    <t xml:space="preserve">Шайба с зонтичным уплотнителем ПРОЗРАЧНАЯ </t>
  </si>
  <si>
    <t>Лента герметизирующая</t>
  </si>
  <si>
    <r>
      <t>рул. 25мм х</t>
    </r>
    <r>
      <rPr>
        <b/>
        <u/>
        <sz val="11"/>
        <rFont val="Tahoma"/>
        <family val="2"/>
        <charset val="204"/>
      </rPr>
      <t xml:space="preserve"> 25м</t>
    </r>
  </si>
  <si>
    <r>
      <t xml:space="preserve">рул. 38мм х </t>
    </r>
    <r>
      <rPr>
        <b/>
        <u/>
        <sz val="11"/>
        <rFont val="Tahoma"/>
        <family val="2"/>
        <charset val="204"/>
      </rPr>
      <t>25м</t>
    </r>
  </si>
  <si>
    <t>Лента перфорированная</t>
  </si>
  <si>
    <t>рул. 25мм х 50м</t>
  </si>
  <si>
    <t>рул. 38мм х 50м</t>
  </si>
  <si>
    <t>рул. 25мм х 33м</t>
  </si>
  <si>
    <t>рул. 38мм х 33м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</si>
</sst>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#,##0.00&quot;р.&quot;"/>
    <numFmt numFmtId="167" formatCode="dd/mm/yy"/>
  </numFmts>
  <fonts count="43" x14ac:knownFonts="1">
    <font>
      <sz val="11"/>
      <color theme="1"/>
      <name val="Calibri"/>
      <family val="2"/>
      <charset val="204"/>
      <scheme val="minor"/>
    </font>
    <font>
      <sz val="10"/>
      <name val="SimSun"/>
      <family val="2"/>
      <charset val="204"/>
    </font>
    <font>
      <b/>
      <sz val="20"/>
      <color indexed="18"/>
      <name val="Tahoma"/>
      <family val="2"/>
      <charset val="204"/>
    </font>
    <font>
      <b/>
      <sz val="18"/>
      <name val="Trebuchet MS"/>
      <family val="2"/>
      <charset val="204"/>
    </font>
    <font>
      <b/>
      <sz val="10.5"/>
      <name val="Tahoma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2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rebuchet MS"/>
      <family val="2"/>
      <charset val="204"/>
    </font>
    <font>
      <b/>
      <sz val="12"/>
      <name val="Trebuchet MS"/>
      <family val="2"/>
      <charset val="204"/>
    </font>
    <font>
      <b/>
      <sz val="13"/>
      <name val="Trebuchet MS"/>
      <family val="2"/>
      <charset val="204"/>
    </font>
    <font>
      <b/>
      <sz val="14"/>
      <name val="Trebuchet MS"/>
      <family val="2"/>
      <charset val="204"/>
    </font>
    <font>
      <b/>
      <sz val="14"/>
      <name val="Times New Roman"/>
      <family val="1"/>
      <charset val="204"/>
    </font>
    <font>
      <b/>
      <i/>
      <sz val="16"/>
      <name val="Arial"/>
      <family val="2"/>
      <charset val="204"/>
    </font>
    <font>
      <b/>
      <sz val="10.5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9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i/>
      <sz val="18"/>
      <name val="Arial"/>
      <family val="2"/>
      <charset val="204"/>
    </font>
    <font>
      <b/>
      <sz val="12"/>
      <color indexed="8"/>
      <name val="Tahoma"/>
      <family val="2"/>
      <charset val="204"/>
    </font>
    <font>
      <b/>
      <sz val="13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12"/>
      <name val="Arial"/>
      <family val="2"/>
      <charset val="204"/>
    </font>
    <font>
      <b/>
      <i/>
      <sz val="9.5"/>
      <name val="Times New Roman"/>
      <family val="1"/>
      <charset val="204"/>
    </font>
    <font>
      <sz val="11"/>
      <name val="Arial"/>
      <family val="2"/>
      <charset val="204"/>
    </font>
    <font>
      <b/>
      <sz val="10"/>
      <name val="Arial Cyr"/>
      <charset val="204"/>
    </font>
    <font>
      <b/>
      <i/>
      <sz val="12"/>
      <name val="Tahoma"/>
      <family val="2"/>
      <charset val="204"/>
    </font>
    <font>
      <b/>
      <sz val="10"/>
      <name val="Tahoma"/>
      <family val="2"/>
      <charset val="204"/>
    </font>
    <font>
      <b/>
      <sz val="36"/>
      <name val="Tahoma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vertAlign val="superscript"/>
      <sz val="11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ahoma"/>
      <family val="2"/>
      <charset val="204"/>
    </font>
    <font>
      <b/>
      <sz val="16"/>
      <name val="Tahoma"/>
      <family val="2"/>
      <charset val="204"/>
    </font>
    <font>
      <b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24"/>
      </patternFill>
    </fill>
    <fill>
      <patternFill patternType="solid">
        <fgColor indexed="31"/>
        <bgColor indexed="22"/>
      </patternFill>
    </fill>
    <fill>
      <patternFill patternType="solid">
        <fgColor indexed="24"/>
        <bgColor indexed="44"/>
      </patternFill>
    </fill>
    <fill>
      <patternFill patternType="solid">
        <fgColor indexed="9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1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/>
    <xf numFmtId="0" fontId="1" fillId="0" borderId="0"/>
  </cellStyleXfs>
  <cellXfs count="179">
    <xf numFmtId="0" fontId="0" fillId="0" borderId="0" xfId="0"/>
    <xf numFmtId="0" fontId="2" fillId="0" borderId="0" xfId="1" applyFont="1" applyBorder="1" applyAlignment="1">
      <alignment horizontal="right" vertical="center"/>
    </xf>
    <xf numFmtId="0" fontId="3" fillId="0" borderId="0" xfId="1" applyFont="1"/>
    <xf numFmtId="0" fontId="4" fillId="0" borderId="0" xfId="1" applyFont="1" applyBorder="1" applyAlignment="1">
      <alignment horizontal="right" vertical="center" wrapText="1"/>
    </xf>
    <xf numFmtId="0" fontId="4" fillId="0" borderId="1" xfId="1" applyFont="1" applyBorder="1" applyAlignment="1">
      <alignment horizontal="right" vertical="center" wrapText="1"/>
    </xf>
    <xf numFmtId="0" fontId="9" fillId="0" borderId="0" xfId="1" applyFont="1"/>
    <xf numFmtId="0" fontId="10" fillId="0" borderId="0" xfId="1" applyFont="1" applyBorder="1" applyAlignment="1"/>
    <xf numFmtId="0" fontId="11" fillId="0" borderId="0" xfId="1" applyFont="1" applyBorder="1" applyAlignment="1">
      <alignment wrapText="1"/>
    </xf>
    <xf numFmtId="0" fontId="12" fillId="0" borderId="0" xfId="1" applyFont="1"/>
    <xf numFmtId="0" fontId="13" fillId="2" borderId="2" xfId="1" applyFont="1" applyFill="1" applyBorder="1" applyAlignment="1">
      <alignment horizontal="center"/>
    </xf>
    <xf numFmtId="0" fontId="14" fillId="0" borderId="3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0" fillId="0" borderId="0" xfId="1" applyFont="1"/>
    <xf numFmtId="0" fontId="15" fillId="3" borderId="2" xfId="1" applyFont="1" applyFill="1" applyBorder="1" applyAlignment="1">
      <alignment horizontal="center" vertical="center" wrapText="1"/>
    </xf>
    <xf numFmtId="0" fontId="15" fillId="3" borderId="2" xfId="1" applyFont="1" applyFill="1" applyBorder="1" applyAlignment="1">
      <alignment horizontal="center" vertical="top" wrapText="1"/>
    </xf>
    <xf numFmtId="0" fontId="15" fillId="3" borderId="2" xfId="1" applyFont="1" applyFill="1" applyBorder="1" applyAlignment="1">
      <alignment horizontal="center" vertical="center" wrapText="1"/>
    </xf>
    <xf numFmtId="0" fontId="16" fillId="3" borderId="2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0" fontId="16" fillId="0" borderId="7" xfId="1" applyFont="1" applyBorder="1" applyAlignment="1">
      <alignment horizontal="left" vertical="top" wrapText="1" indent="1"/>
    </xf>
    <xf numFmtId="3" fontId="16" fillId="0" borderId="7" xfId="1" applyNumberFormat="1" applyFont="1" applyBorder="1" applyAlignment="1">
      <alignment horizontal="center" vertical="top" wrapText="1"/>
    </xf>
    <xf numFmtId="164" fontId="16" fillId="0" borderId="7" xfId="1" applyNumberFormat="1" applyFont="1" applyBorder="1" applyAlignment="1">
      <alignment horizontal="center" vertical="top" wrapText="1"/>
    </xf>
    <xf numFmtId="0" fontId="14" fillId="0" borderId="0" xfId="1" applyFont="1" applyBorder="1" applyAlignment="1">
      <alignment horizontal="center" vertical="center" wrapText="1"/>
    </xf>
    <xf numFmtId="3" fontId="19" fillId="0" borderId="8" xfId="1" applyNumberFormat="1" applyFont="1" applyBorder="1" applyAlignment="1">
      <alignment horizontal="center" vertical="top" wrapText="1"/>
    </xf>
    <xf numFmtId="3" fontId="19" fillId="0" borderId="7" xfId="1" applyNumberFormat="1" applyFont="1" applyBorder="1" applyAlignment="1">
      <alignment horizontal="center" vertical="top" wrapText="1"/>
    </xf>
    <xf numFmtId="0" fontId="16" fillId="0" borderId="9" xfId="1" applyFont="1" applyBorder="1" applyAlignment="1">
      <alignment horizontal="left" vertical="top" wrapText="1" indent="1"/>
    </xf>
    <xf numFmtId="3" fontId="16" fillId="0" borderId="9" xfId="1" applyNumberFormat="1" applyFont="1" applyBorder="1" applyAlignment="1">
      <alignment horizontal="center" vertical="top" wrapText="1"/>
    </xf>
    <xf numFmtId="0" fontId="7" fillId="4" borderId="10" xfId="1" applyFont="1" applyFill="1" applyBorder="1" applyAlignment="1">
      <alignment horizontal="center" vertical="center"/>
    </xf>
    <xf numFmtId="0" fontId="7" fillId="4" borderId="1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16" fillId="0" borderId="2" xfId="1" applyFont="1" applyBorder="1" applyAlignment="1">
      <alignment horizontal="center" vertical="top" wrapText="1"/>
    </xf>
    <xf numFmtId="3" fontId="16" fillId="0" borderId="2" xfId="1" applyNumberFormat="1" applyFont="1" applyBorder="1" applyAlignment="1">
      <alignment horizontal="center" vertical="top" wrapText="1"/>
    </xf>
    <xf numFmtId="0" fontId="16" fillId="0" borderId="9" xfId="1" applyFont="1" applyBorder="1" applyAlignment="1">
      <alignment horizontal="left" vertical="center" wrapText="1" indent="1"/>
    </xf>
    <xf numFmtId="3" fontId="16" fillId="0" borderId="8" xfId="1" applyNumberFormat="1" applyFont="1" applyBorder="1" applyAlignment="1">
      <alignment horizontal="center" vertical="top" wrapText="1"/>
    </xf>
    <xf numFmtId="0" fontId="7" fillId="4" borderId="9" xfId="1" applyFont="1" applyFill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64" fontId="16" fillId="0" borderId="9" xfId="1" applyNumberFormat="1" applyFont="1" applyBorder="1" applyAlignment="1">
      <alignment horizontal="center" vertical="top" wrapText="1"/>
    </xf>
    <xf numFmtId="0" fontId="8" fillId="4" borderId="3" xfId="1" applyFont="1" applyFill="1" applyBorder="1" applyAlignment="1">
      <alignment horizontal="center" vertical="center"/>
    </xf>
    <xf numFmtId="0" fontId="8" fillId="4" borderId="0" xfId="1" applyFont="1" applyFill="1" applyBorder="1" applyAlignment="1">
      <alignment horizontal="center" vertical="center"/>
    </xf>
    <xf numFmtId="0" fontId="8" fillId="4" borderId="11" xfId="1" applyFont="1" applyFill="1" applyBorder="1" applyAlignment="1">
      <alignment horizontal="center" vertical="center"/>
    </xf>
    <xf numFmtId="0" fontId="16" fillId="0" borderId="9" xfId="1" applyFont="1" applyBorder="1" applyAlignment="1">
      <alignment horizontal="left" vertical="center" wrapText="1"/>
    </xf>
    <xf numFmtId="3" fontId="16" fillId="0" borderId="2" xfId="1" applyNumberFormat="1" applyFont="1" applyBorder="1" applyAlignment="1">
      <alignment horizontal="center" vertical="center" wrapText="1"/>
    </xf>
    <xf numFmtId="3" fontId="19" fillId="0" borderId="4" xfId="1" applyNumberFormat="1" applyFont="1" applyBorder="1" applyAlignment="1">
      <alignment horizontal="center" vertical="center" wrapText="1"/>
    </xf>
    <xf numFmtId="164" fontId="21" fillId="0" borderId="9" xfId="1" applyNumberFormat="1" applyFont="1" applyFill="1" applyBorder="1" applyAlignment="1">
      <alignment horizontal="center" vertical="center" wrapText="1"/>
    </xf>
    <xf numFmtId="0" fontId="7" fillId="4" borderId="12" xfId="1" applyFont="1" applyFill="1" applyBorder="1" applyAlignment="1">
      <alignment horizontal="center"/>
    </xf>
    <xf numFmtId="0" fontId="7" fillId="4" borderId="13" xfId="1" applyFont="1" applyFill="1" applyBorder="1" applyAlignment="1">
      <alignment horizontal="center"/>
    </xf>
    <xf numFmtId="0" fontId="7" fillId="4" borderId="14" xfId="1" applyFont="1" applyFill="1" applyBorder="1" applyAlignment="1">
      <alignment horizontal="center"/>
    </xf>
    <xf numFmtId="0" fontId="15" fillId="3" borderId="15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top" wrapText="1"/>
    </xf>
    <xf numFmtId="0" fontId="20" fillId="0" borderId="3" xfId="1" applyFont="1" applyBorder="1" applyAlignment="1">
      <alignment vertical="center" wrapText="1"/>
    </xf>
    <xf numFmtId="0" fontId="15" fillId="3" borderId="17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17" fillId="3" borderId="2" xfId="1" applyFont="1" applyFill="1" applyBorder="1" applyAlignment="1">
      <alignment horizontal="center" vertical="center" wrapText="1"/>
    </xf>
    <xf numFmtId="0" fontId="16" fillId="0" borderId="2" xfId="1" applyFont="1" applyBorder="1" applyAlignment="1">
      <alignment horizontal="left" vertical="top" wrapText="1" indent="3"/>
    </xf>
    <xf numFmtId="3" fontId="2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5" borderId="0" xfId="1" applyFont="1" applyFill="1" applyBorder="1"/>
    <xf numFmtId="0" fontId="24" fillId="0" borderId="0" xfId="1" applyFont="1" applyBorder="1" applyAlignment="1">
      <alignment vertical="center" wrapText="1"/>
    </xf>
    <xf numFmtId="0" fontId="25" fillId="5" borderId="0" xfId="1" applyFont="1" applyFill="1" applyBorder="1" applyAlignment="1"/>
    <xf numFmtId="0" fontId="26" fillId="0" borderId="0" xfId="1" applyFont="1" applyBorder="1" applyAlignment="1">
      <alignment horizontal="center"/>
    </xf>
    <xf numFmtId="0" fontId="26" fillId="0" borderId="0" xfId="1" applyFont="1" applyBorder="1" applyAlignment="1">
      <alignment horizontal="left"/>
    </xf>
    <xf numFmtId="0" fontId="7" fillId="5" borderId="0" xfId="1" applyFont="1" applyFill="1" applyBorder="1" applyAlignment="1">
      <alignment horizontal="left" indent="2"/>
    </xf>
    <xf numFmtId="0" fontId="6" fillId="0" borderId="0" xfId="1" applyFont="1" applyBorder="1" applyAlignment="1">
      <alignment horizontal="left"/>
    </xf>
    <xf numFmtId="0" fontId="27" fillId="6" borderId="18" xfId="1" applyFont="1" applyFill="1" applyBorder="1" applyAlignment="1">
      <alignment horizontal="center" vertical="center" wrapText="1"/>
    </xf>
    <xf numFmtId="0" fontId="27" fillId="6" borderId="19" xfId="1" applyFont="1" applyFill="1" applyBorder="1" applyAlignment="1">
      <alignment horizontal="center" vertical="center" wrapText="1"/>
    </xf>
    <xf numFmtId="0" fontId="27" fillId="6" borderId="20" xfId="1" applyFont="1" applyFill="1" applyBorder="1" applyAlignment="1">
      <alignment horizontal="center" vertical="center" wrapText="1"/>
    </xf>
    <xf numFmtId="0" fontId="6" fillId="5" borderId="0" xfId="1" applyFont="1" applyFill="1" applyBorder="1"/>
    <xf numFmtId="0" fontId="6" fillId="0" borderId="0" xfId="1" applyFont="1"/>
    <xf numFmtId="0" fontId="27" fillId="6" borderId="9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 vertical="top" wrapText="1"/>
    </xf>
    <xf numFmtId="0" fontId="8" fillId="2" borderId="18" xfId="1" applyFont="1" applyFill="1" applyBorder="1" applyAlignment="1">
      <alignment horizontal="center" vertical="center"/>
    </xf>
    <xf numFmtId="0" fontId="8" fillId="2" borderId="19" xfId="1" applyFont="1" applyFill="1" applyBorder="1" applyAlignment="1">
      <alignment horizontal="center" vertical="center"/>
    </xf>
    <xf numFmtId="0" fontId="8" fillId="2" borderId="20" xfId="1" applyFont="1" applyFill="1" applyBorder="1" applyAlignment="1">
      <alignment horizontal="center" vertical="center"/>
    </xf>
    <xf numFmtId="0" fontId="28" fillId="5" borderId="10" xfId="1" applyFont="1" applyFill="1" applyBorder="1" applyAlignment="1">
      <alignment horizontal="center"/>
    </xf>
    <xf numFmtId="0" fontId="28" fillId="5" borderId="1" xfId="1" applyFont="1" applyFill="1" applyBorder="1" applyAlignment="1">
      <alignment horizontal="center"/>
    </xf>
    <xf numFmtId="0" fontId="28" fillId="5" borderId="21" xfId="1" applyFont="1" applyFill="1" applyBorder="1" applyAlignment="1">
      <alignment horizontal="center"/>
    </xf>
    <xf numFmtId="0" fontId="21" fillId="7" borderId="2" xfId="1" applyFont="1" applyFill="1" applyBorder="1" applyAlignment="1">
      <alignment horizontal="center" vertical="center" wrapText="1"/>
    </xf>
    <xf numFmtId="0" fontId="21" fillId="7" borderId="2" xfId="1" applyFont="1" applyFill="1" applyBorder="1" applyAlignment="1">
      <alignment horizontal="center" vertical="center" wrapText="1"/>
    </xf>
    <xf numFmtId="0" fontId="16" fillId="7" borderId="2" xfId="1" applyFont="1" applyFill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3" fontId="5" fillId="5" borderId="2" xfId="1" applyNumberFormat="1" applyFont="1" applyFill="1" applyBorder="1" applyAlignment="1">
      <alignment horizontal="center" vertical="center" wrapText="1"/>
    </xf>
    <xf numFmtId="3" fontId="29" fillId="5" borderId="2" xfId="1" applyNumberFormat="1" applyFont="1" applyFill="1" applyBorder="1" applyAlignment="1">
      <alignment horizontal="center" vertical="center" wrapText="1"/>
    </xf>
    <xf numFmtId="3" fontId="29" fillId="5" borderId="8" xfId="1" applyNumberFormat="1" applyFont="1" applyFill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3" fontId="5" fillId="5" borderId="8" xfId="1" applyNumberFormat="1" applyFont="1" applyFill="1" applyBorder="1" applyAlignment="1">
      <alignment horizontal="center" vertical="center" wrapText="1"/>
    </xf>
    <xf numFmtId="0" fontId="30" fillId="0" borderId="0" xfId="1" applyFont="1" applyBorder="1" applyAlignment="1">
      <alignment vertical="center" wrapText="1"/>
    </xf>
    <xf numFmtId="0" fontId="16" fillId="0" borderId="9" xfId="1" applyFont="1" applyBorder="1" applyAlignment="1">
      <alignment horizontal="center" vertical="center" wrapText="1"/>
    </xf>
    <xf numFmtId="0" fontId="0" fillId="5" borderId="0" xfId="1" applyFont="1" applyFill="1"/>
    <xf numFmtId="0" fontId="8" fillId="2" borderId="9" xfId="1" applyFont="1" applyFill="1" applyBorder="1" applyAlignment="1">
      <alignment horizontal="center" vertical="center"/>
    </xf>
    <xf numFmtId="0" fontId="7" fillId="5" borderId="22" xfId="1" applyFont="1" applyFill="1" applyBorder="1" applyAlignment="1">
      <alignment horizontal="center" vertical="center"/>
    </xf>
    <xf numFmtId="0" fontId="7" fillId="5" borderId="23" xfId="1" applyFont="1" applyFill="1" applyBorder="1" applyAlignment="1">
      <alignment horizontal="center" vertical="center"/>
    </xf>
    <xf numFmtId="0" fontId="7" fillId="5" borderId="24" xfId="1" applyFont="1" applyFill="1" applyBorder="1" applyAlignment="1">
      <alignment horizontal="center" vertical="center"/>
    </xf>
    <xf numFmtId="0" fontId="16" fillId="0" borderId="0" xfId="1" applyFont="1" applyBorder="1" applyAlignment="1">
      <alignment horizontal="center" vertical="center" wrapText="1"/>
    </xf>
    <xf numFmtId="3" fontId="5" fillId="5" borderId="0" xfId="1" applyNumberFormat="1" applyFont="1" applyFill="1" applyBorder="1" applyAlignment="1">
      <alignment horizontal="center" vertical="center" wrapText="1"/>
    </xf>
    <xf numFmtId="3" fontId="29" fillId="5" borderId="0" xfId="1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4" fillId="0" borderId="1" xfId="1" applyFont="1" applyBorder="1" applyAlignment="1">
      <alignment horizontal="right" vertical="center" wrapText="1"/>
    </xf>
    <xf numFmtId="0" fontId="4" fillId="0" borderId="0" xfId="1" applyFont="1" applyBorder="1" applyAlignment="1">
      <alignment horizontal="right" vertical="center" wrapText="1"/>
    </xf>
    <xf numFmtId="0" fontId="8" fillId="2" borderId="4" xfId="1" applyFont="1" applyFill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34" fillId="0" borderId="0" xfId="1" applyFont="1" applyBorder="1" applyAlignment="1">
      <alignment vertical="center" wrapText="1"/>
    </xf>
    <xf numFmtId="0" fontId="34" fillId="7" borderId="4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17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top" wrapText="1"/>
    </xf>
    <xf numFmtId="0" fontId="29" fillId="0" borderId="4" xfId="1" applyFont="1" applyBorder="1" applyAlignment="1">
      <alignment horizontal="center" vertical="center" wrapText="1"/>
    </xf>
    <xf numFmtId="0" fontId="29" fillId="0" borderId="6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165" fontId="29" fillId="0" borderId="2" xfId="1" applyNumberFormat="1" applyFont="1" applyBorder="1" applyAlignment="1">
      <alignment horizontal="center" vertical="center"/>
    </xf>
    <xf numFmtId="3" fontId="29" fillId="5" borderId="2" xfId="1" applyNumberFormat="1" applyFont="1" applyFill="1" applyBorder="1" applyAlignment="1">
      <alignment horizontal="center" vertical="center"/>
    </xf>
    <xf numFmtId="3" fontId="29" fillId="0" borderId="0" xfId="1" applyNumberFormat="1" applyFont="1" applyFill="1" applyBorder="1" applyAlignment="1">
      <alignment horizontal="center" vertical="center"/>
    </xf>
    <xf numFmtId="166" fontId="36" fillId="0" borderId="0" xfId="1" applyNumberFormat="1" applyFont="1" applyBorder="1" applyAlignment="1">
      <alignment horizontal="center" vertical="center"/>
    </xf>
    <xf numFmtId="0" fontId="29" fillId="0" borderId="25" xfId="1" applyFont="1" applyBorder="1" applyAlignment="1">
      <alignment horizontal="center" vertical="center" wrapText="1"/>
    </xf>
    <xf numFmtId="0" fontId="29" fillId="0" borderId="26" xfId="1" applyFont="1" applyBorder="1" applyAlignment="1">
      <alignment horizontal="center" vertical="center" wrapText="1"/>
    </xf>
    <xf numFmtId="167" fontId="29" fillId="0" borderId="2" xfId="1" applyNumberFormat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center" vertical="center" wrapText="1"/>
    </xf>
    <xf numFmtId="0" fontId="29" fillId="0" borderId="21" xfId="1" applyFont="1" applyBorder="1" applyAlignment="1">
      <alignment horizontal="center" vertical="center" wrapText="1"/>
    </xf>
    <xf numFmtId="3" fontId="29" fillId="0" borderId="2" xfId="1" applyNumberFormat="1" applyFont="1" applyBorder="1" applyAlignment="1">
      <alignment horizontal="center" vertical="center"/>
    </xf>
    <xf numFmtId="49" fontId="29" fillId="0" borderId="2" xfId="1" applyNumberFormat="1" applyFont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vertical="center"/>
    </xf>
    <xf numFmtId="0" fontId="38" fillId="0" borderId="2" xfId="1" applyFont="1" applyBorder="1" applyAlignment="1">
      <alignment horizontal="center" vertical="center" wrapText="1"/>
    </xf>
    <xf numFmtId="3" fontId="29" fillId="0" borderId="2" xfId="1" applyNumberFormat="1" applyFont="1" applyBorder="1" applyAlignment="1">
      <alignment horizontal="center" vertical="center" wrapText="1"/>
    </xf>
    <xf numFmtId="16" fontId="29" fillId="0" borderId="2" xfId="1" applyNumberFormat="1" applyFont="1" applyBorder="1" applyAlignment="1">
      <alignment horizontal="center" vertical="center" wrapText="1"/>
    </xf>
    <xf numFmtId="3" fontId="29" fillId="0" borderId="0" xfId="1" applyNumberFormat="1" applyFont="1" applyFill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 wrapText="1"/>
    </xf>
    <xf numFmtId="0" fontId="29" fillId="0" borderId="5" xfId="1" applyFont="1" applyBorder="1" applyAlignment="1">
      <alignment horizontal="center" vertical="center" wrapText="1"/>
    </xf>
    <xf numFmtId="165" fontId="29" fillId="0" borderId="5" xfId="1" applyNumberFormat="1" applyFont="1" applyBorder="1" applyAlignment="1">
      <alignment horizontal="center" vertical="center"/>
    </xf>
    <xf numFmtId="3" fontId="29" fillId="0" borderId="5" xfId="1" applyNumberFormat="1" applyFont="1" applyBorder="1" applyAlignment="1">
      <alignment horizontal="center" vertical="center" wrapText="1"/>
    </xf>
    <xf numFmtId="0" fontId="39" fillId="2" borderId="4" xfId="1" applyFont="1" applyFill="1" applyBorder="1" applyAlignment="1">
      <alignment horizontal="center" vertical="center"/>
    </xf>
    <xf numFmtId="0" fontId="39" fillId="2" borderId="5" xfId="1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34" fillId="7" borderId="25" xfId="1" applyFont="1" applyFill="1" applyBorder="1" applyAlignment="1">
      <alignment horizontal="center" vertical="center" wrapText="1"/>
    </xf>
    <xf numFmtId="0" fontId="34" fillId="7" borderId="26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1" fillId="7" borderId="2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0" fillId="0" borderId="0" xfId="1" applyFont="1" applyBorder="1" applyAlignment="1">
      <alignment horizontal="center" vertical="center" wrapText="1"/>
    </xf>
    <xf numFmtId="0" fontId="34" fillId="7" borderId="10" xfId="1" applyFont="1" applyFill="1" applyBorder="1" applyAlignment="1">
      <alignment horizontal="center" vertical="center" wrapText="1"/>
    </xf>
    <xf numFmtId="0" fontId="34" fillId="7" borderId="21" xfId="1" applyFont="1" applyFill="1" applyBorder="1" applyAlignment="1">
      <alignment horizontal="center" vertical="center" wrapText="1"/>
    </xf>
    <xf numFmtId="0" fontId="17" fillId="0" borderId="0" xfId="1" applyFont="1" applyFill="1" applyBorder="1" applyAlignment="1">
      <alignment horizontal="center" vertical="center" wrapText="1"/>
    </xf>
    <xf numFmtId="0" fontId="41" fillId="0" borderId="0" xfId="1" applyFont="1" applyBorder="1" applyAlignment="1">
      <alignment horizontal="center" vertical="top" wrapText="1"/>
    </xf>
    <xf numFmtId="0" fontId="29" fillId="0" borderId="4" xfId="1" applyFont="1" applyBorder="1" applyAlignment="1">
      <alignment horizontal="left" vertical="center" wrapText="1"/>
    </xf>
    <xf numFmtId="0" fontId="29" fillId="0" borderId="6" xfId="1" applyFont="1" applyBorder="1" applyAlignment="1">
      <alignment horizontal="left" vertical="center" wrapText="1"/>
    </xf>
    <xf numFmtId="165" fontId="29" fillId="0" borderId="2" xfId="1" applyNumberFormat="1" applyFont="1" applyBorder="1" applyAlignment="1">
      <alignment horizontal="center" vertical="center"/>
    </xf>
    <xf numFmtId="164" fontId="29" fillId="0" borderId="2" xfId="1" applyNumberFormat="1" applyFont="1" applyBorder="1" applyAlignment="1">
      <alignment horizontal="center" vertical="center" wrapText="1"/>
    </xf>
    <xf numFmtId="164" fontId="29" fillId="0" borderId="0" xfId="1" applyNumberFormat="1" applyFont="1" applyFill="1" applyBorder="1" applyAlignment="1">
      <alignment horizontal="center" vertical="center" wrapText="1"/>
    </xf>
    <xf numFmtId="166" fontId="37" fillId="0" borderId="0" xfId="1" applyNumberFormat="1" applyFont="1" applyBorder="1" applyAlignment="1">
      <alignment horizontal="center" wrapText="1"/>
    </xf>
    <xf numFmtId="165" fontId="29" fillId="0" borderId="4" xfId="1" applyNumberFormat="1" applyFont="1" applyBorder="1" applyAlignment="1">
      <alignment horizontal="center" vertical="center"/>
    </xf>
    <xf numFmtId="165" fontId="29" fillId="0" borderId="6" xfId="1" applyNumberFormat="1" applyFont="1" applyBorder="1" applyAlignment="1">
      <alignment horizontal="center" vertical="center"/>
    </xf>
    <xf numFmtId="0" fontId="29" fillId="0" borderId="4" xfId="1" applyFont="1" applyBorder="1" applyAlignment="1">
      <alignment horizontal="right" vertical="center" wrapText="1"/>
    </xf>
    <xf numFmtId="0" fontId="29" fillId="0" borderId="6" xfId="1" applyFont="1" applyBorder="1" applyAlignment="1">
      <alignment horizontal="right" vertical="center" wrapText="1"/>
    </xf>
    <xf numFmtId="0" fontId="29" fillId="8" borderId="25" xfId="1" applyFont="1" applyFill="1" applyBorder="1" applyAlignment="1">
      <alignment horizontal="left" vertical="center" wrapText="1"/>
    </xf>
    <xf numFmtId="0" fontId="29" fillId="8" borderId="26" xfId="1" applyFont="1" applyFill="1" applyBorder="1" applyAlignment="1">
      <alignment horizontal="left" vertical="center" wrapText="1"/>
    </xf>
    <xf numFmtId="165" fontId="29" fillId="8" borderId="2" xfId="1" applyNumberFormat="1" applyFont="1" applyFill="1" applyBorder="1" applyAlignment="1">
      <alignment horizontal="center" vertical="center" wrapText="1"/>
    </xf>
    <xf numFmtId="3" fontId="29" fillId="9" borderId="2" xfId="1" applyNumberFormat="1" applyFont="1" applyFill="1" applyBorder="1" applyAlignment="1">
      <alignment horizontal="center" vertical="center" wrapText="1"/>
    </xf>
    <xf numFmtId="0" fontId="29" fillId="8" borderId="3" xfId="1" applyFont="1" applyFill="1" applyBorder="1" applyAlignment="1">
      <alignment horizontal="left" vertical="center" wrapText="1"/>
    </xf>
    <xf numFmtId="0" fontId="29" fillId="8" borderId="11" xfId="1" applyFont="1" applyFill="1" applyBorder="1" applyAlignment="1">
      <alignment horizontal="left" vertical="center" wrapText="1"/>
    </xf>
    <xf numFmtId="0" fontId="29" fillId="8" borderId="9" xfId="1" applyFont="1" applyFill="1" applyBorder="1" applyAlignment="1">
      <alignment horizontal="left" vertical="center" wrapText="1"/>
    </xf>
    <xf numFmtId="0" fontId="29" fillId="0" borderId="25" xfId="1" applyFont="1" applyBorder="1" applyAlignment="1">
      <alignment horizontal="left" vertical="center" wrapText="1"/>
    </xf>
    <xf numFmtId="0" fontId="29" fillId="0" borderId="26" xfId="1" applyFont="1" applyBorder="1" applyAlignment="1">
      <alignment horizontal="left" vertical="center" wrapText="1"/>
    </xf>
    <xf numFmtId="165" fontId="29" fillId="0" borderId="2" xfId="1" applyNumberFormat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left" vertical="center" wrapText="1"/>
    </xf>
    <xf numFmtId="0" fontId="29" fillId="0" borderId="11" xfId="1" applyFont="1" applyBorder="1" applyAlignment="1">
      <alignment horizontal="left" vertical="center" wrapText="1"/>
    </xf>
    <xf numFmtId="0" fontId="29" fillId="0" borderId="9" xfId="1" applyFont="1" applyBorder="1" applyAlignment="1">
      <alignment horizontal="left" vertical="center" wrapText="1"/>
    </xf>
    <xf numFmtId="165" fontId="29" fillId="0" borderId="6" xfId="1" applyNumberFormat="1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13</xdr:row>
      <xdr:rowOff>66675</xdr:rowOff>
    </xdr:from>
    <xdr:to>
      <xdr:col>6</xdr:col>
      <xdr:colOff>1704975</xdr:colOff>
      <xdr:row>27</xdr:row>
      <xdr:rowOff>133350</xdr:rowOff>
    </xdr:to>
    <xdr:pic>
      <xdr:nvPicPr>
        <xdr:cNvPr id="2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371850"/>
          <a:ext cx="202882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59</xdr:row>
      <xdr:rowOff>142875</xdr:rowOff>
    </xdr:from>
    <xdr:to>
      <xdr:col>6</xdr:col>
      <xdr:colOff>1571625</xdr:colOff>
      <xdr:row>68</xdr:row>
      <xdr:rowOff>180975</xdr:rowOff>
    </xdr:to>
    <xdr:pic>
      <xdr:nvPicPr>
        <xdr:cNvPr id="3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5211425"/>
          <a:ext cx="140970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99</xdr:row>
      <xdr:rowOff>171450</xdr:rowOff>
    </xdr:from>
    <xdr:to>
      <xdr:col>6</xdr:col>
      <xdr:colOff>1685925</xdr:colOff>
      <xdr:row>104</xdr:row>
      <xdr:rowOff>28575</xdr:rowOff>
    </xdr:to>
    <xdr:pic>
      <xdr:nvPicPr>
        <xdr:cNvPr id="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6489025"/>
          <a:ext cx="13049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104</xdr:row>
      <xdr:rowOff>180975</xdr:rowOff>
    </xdr:from>
    <xdr:to>
      <xdr:col>6</xdr:col>
      <xdr:colOff>1666875</xdr:colOff>
      <xdr:row>109</xdr:row>
      <xdr:rowOff>161925</xdr:rowOff>
    </xdr:to>
    <xdr:pic>
      <xdr:nvPicPr>
        <xdr:cNvPr id="5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7689175"/>
          <a:ext cx="12858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110</xdr:row>
      <xdr:rowOff>9525</xdr:rowOff>
    </xdr:from>
    <xdr:to>
      <xdr:col>6</xdr:col>
      <xdr:colOff>1647825</xdr:colOff>
      <xdr:row>115</xdr:row>
      <xdr:rowOff>142875</xdr:rowOff>
    </xdr:to>
    <xdr:pic>
      <xdr:nvPicPr>
        <xdr:cNvPr id="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28946475"/>
          <a:ext cx="12668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104775</xdr:colOff>
      <xdr:row>122</xdr:row>
      <xdr:rowOff>95250</xdr:rowOff>
    </xdr:from>
    <xdr:to>
      <xdr:col>6</xdr:col>
      <xdr:colOff>1790700</xdr:colOff>
      <xdr:row>125</xdr:row>
      <xdr:rowOff>257175</xdr:rowOff>
    </xdr:to>
    <xdr:pic>
      <xdr:nvPicPr>
        <xdr:cNvPr id="7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2623125"/>
          <a:ext cx="21621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123825</xdr:colOff>
      <xdr:row>37</xdr:row>
      <xdr:rowOff>752475</xdr:rowOff>
    </xdr:from>
    <xdr:to>
      <xdr:col>6</xdr:col>
      <xdr:colOff>1676400</xdr:colOff>
      <xdr:row>44</xdr:row>
      <xdr:rowOff>76200</xdr:rowOff>
    </xdr:to>
    <xdr:pic>
      <xdr:nvPicPr>
        <xdr:cNvPr id="8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9896475"/>
          <a:ext cx="20288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118</xdr:row>
      <xdr:rowOff>142875</xdr:rowOff>
    </xdr:from>
    <xdr:to>
      <xdr:col>6</xdr:col>
      <xdr:colOff>1504950</xdr:colOff>
      <xdr:row>122</xdr:row>
      <xdr:rowOff>28575</xdr:rowOff>
    </xdr:to>
    <xdr:pic>
      <xdr:nvPicPr>
        <xdr:cNvPr id="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1699200"/>
          <a:ext cx="1485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</xdr:col>
      <xdr:colOff>466725</xdr:colOff>
      <xdr:row>3</xdr:row>
      <xdr:rowOff>161925</xdr:rowOff>
    </xdr:to>
    <xdr:pic>
      <xdr:nvPicPr>
        <xdr:cNvPr id="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05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34</xdr:row>
      <xdr:rowOff>57150</xdr:rowOff>
    </xdr:from>
    <xdr:to>
      <xdr:col>7</xdr:col>
      <xdr:colOff>47625</xdr:colOff>
      <xdr:row>38</xdr:row>
      <xdr:rowOff>0</xdr:rowOff>
    </xdr:to>
    <xdr:pic>
      <xdr:nvPicPr>
        <xdr:cNvPr id="1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8515350"/>
          <a:ext cx="22764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27</xdr:row>
      <xdr:rowOff>152400</xdr:rowOff>
    </xdr:from>
    <xdr:to>
      <xdr:col>7</xdr:col>
      <xdr:colOff>85725</xdr:colOff>
      <xdr:row>31</xdr:row>
      <xdr:rowOff>123825</xdr:rowOff>
    </xdr:to>
    <xdr:pic>
      <xdr:nvPicPr>
        <xdr:cNvPr id="1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6610350"/>
          <a:ext cx="2352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9</xdr:row>
      <xdr:rowOff>104775</xdr:rowOff>
    </xdr:from>
    <xdr:to>
      <xdr:col>7</xdr:col>
      <xdr:colOff>85725</xdr:colOff>
      <xdr:row>12</xdr:row>
      <xdr:rowOff>180975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495550"/>
          <a:ext cx="2343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125</xdr:row>
      <xdr:rowOff>295275</xdr:rowOff>
    </xdr:from>
    <xdr:to>
      <xdr:col>7</xdr:col>
      <xdr:colOff>0</xdr:colOff>
      <xdr:row>129</xdr:row>
      <xdr:rowOff>0</xdr:rowOff>
    </xdr:to>
    <xdr:pic>
      <xdr:nvPicPr>
        <xdr:cNvPr id="1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3880425"/>
          <a:ext cx="2105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80</xdr:row>
      <xdr:rowOff>85725</xdr:rowOff>
    </xdr:from>
    <xdr:to>
      <xdr:col>7</xdr:col>
      <xdr:colOff>47625</xdr:colOff>
      <xdr:row>82</xdr:row>
      <xdr:rowOff>638175</xdr:rowOff>
    </xdr:to>
    <xdr:pic>
      <xdr:nvPicPr>
        <xdr:cNvPr id="15" name="Рисунок 15" descr="trapecia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20212050"/>
          <a:ext cx="22669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76200</xdr:rowOff>
    </xdr:from>
    <xdr:to>
      <xdr:col>1</xdr:col>
      <xdr:colOff>466725</xdr:colOff>
      <xdr:row>53</xdr:row>
      <xdr:rowOff>171450</xdr:rowOff>
    </xdr:to>
    <xdr:pic>
      <xdr:nvPicPr>
        <xdr:cNvPr id="1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77775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76200</xdr:rowOff>
    </xdr:from>
    <xdr:to>
      <xdr:col>1</xdr:col>
      <xdr:colOff>466725</xdr:colOff>
      <xdr:row>93</xdr:row>
      <xdr:rowOff>171450</xdr:rowOff>
    </xdr:to>
    <xdr:pic>
      <xdr:nvPicPr>
        <xdr:cNvPr id="1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41075"/>
          <a:ext cx="1905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132</xdr:row>
      <xdr:rowOff>57150</xdr:rowOff>
    </xdr:from>
    <xdr:to>
      <xdr:col>6</xdr:col>
      <xdr:colOff>1628775</xdr:colOff>
      <xdr:row>135</xdr:row>
      <xdr:rowOff>152400</xdr:rowOff>
    </xdr:to>
    <xdr:pic>
      <xdr:nvPicPr>
        <xdr:cNvPr id="1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6109275"/>
          <a:ext cx="17716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128</xdr:row>
      <xdr:rowOff>200025</xdr:rowOff>
    </xdr:from>
    <xdr:to>
      <xdr:col>7</xdr:col>
      <xdr:colOff>0</xdr:colOff>
      <xdr:row>132</xdr:row>
      <xdr:rowOff>0</xdr:rowOff>
    </xdr:to>
    <xdr:pic>
      <xdr:nvPicPr>
        <xdr:cNvPr id="19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4842450"/>
          <a:ext cx="1781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&#1042;&#1053;&#1059;&#1058;&#1056;&#1045;&#1053;&#1053;&#1048;&#1049;%2009.07.2018%20c%20&#1080;&#1089;&#1087;&#1088;&#1072;&#1074;&#1083;&#1077;&#1085;&#1080;&#1103;&#1084;&#1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утренний"/>
      <sheetName val="ПВХ"/>
      <sheetName val="Теплицы Розница"/>
      <sheetName val="СПК и МПК Розница"/>
      <sheetName val="ОЦ Удачная"/>
      <sheetName val="ДСК"/>
      <sheetName val="Куски до 1000кг"/>
      <sheetName val="Куски от 1000кг"/>
      <sheetName val="ДСК_внутренний"/>
    </sheetNames>
    <sheetDataSet>
      <sheetData sheetId="0">
        <row r="5">
          <cell r="E5">
            <v>1843.93896</v>
          </cell>
        </row>
        <row r="6">
          <cell r="E6">
            <v>2316.1651200000001</v>
          </cell>
        </row>
        <row r="17">
          <cell r="E17">
            <v>2093.4626400000002</v>
          </cell>
        </row>
        <row r="18">
          <cell r="E18">
            <v>3574.4625599999999</v>
          </cell>
        </row>
        <row r="19">
          <cell r="E19">
            <v>4261.8516</v>
          </cell>
        </row>
        <row r="20">
          <cell r="E20">
            <v>4536.8121600000004</v>
          </cell>
        </row>
        <row r="23">
          <cell r="E23">
            <v>2280.7908000000002</v>
          </cell>
        </row>
        <row r="24">
          <cell r="E24">
            <v>3785.1264000000001</v>
          </cell>
        </row>
        <row r="25">
          <cell r="E25">
            <v>4513.0438800000002</v>
          </cell>
        </row>
        <row r="26">
          <cell r="E26">
            <v>4804.2083999999995</v>
          </cell>
        </row>
        <row r="28">
          <cell r="E28">
            <v>5557.5717210000003</v>
          </cell>
        </row>
        <row r="29">
          <cell r="E29">
            <v>6669.0836549999995</v>
          </cell>
        </row>
        <row r="30">
          <cell r="E30">
            <v>10689.780839999999</v>
          </cell>
        </row>
        <row r="31">
          <cell r="E31">
            <v>11370.038159999998</v>
          </cell>
        </row>
        <row r="32">
          <cell r="E32">
            <v>12341.84316</v>
          </cell>
        </row>
        <row r="34">
          <cell r="E34">
            <v>6868.0193999999992</v>
          </cell>
        </row>
        <row r="35">
          <cell r="E35">
            <v>10988.831039999999</v>
          </cell>
        </row>
        <row r="36">
          <cell r="E36">
            <v>12820.31112</v>
          </cell>
        </row>
        <row r="37">
          <cell r="E37">
            <v>14651.778840000001</v>
          </cell>
        </row>
        <row r="38">
          <cell r="E38">
            <v>23351.278320000001</v>
          </cell>
        </row>
        <row r="39">
          <cell r="E39">
            <v>28387.83</v>
          </cell>
        </row>
        <row r="40">
          <cell r="E40">
            <v>32050.7778</v>
          </cell>
        </row>
        <row r="41">
          <cell r="E41">
            <v>33882.245519999997</v>
          </cell>
        </row>
        <row r="71">
          <cell r="E71">
            <v>1919.0639999999999</v>
          </cell>
        </row>
        <row r="72">
          <cell r="E72">
            <v>2143.56</v>
          </cell>
        </row>
        <row r="76">
          <cell r="E76">
            <v>2994.5039999999999</v>
          </cell>
        </row>
        <row r="83">
          <cell r="E83">
            <v>9012.3119999999999</v>
          </cell>
        </row>
        <row r="96">
          <cell r="E96">
            <v>2060.46</v>
          </cell>
        </row>
        <row r="97">
          <cell r="E97">
            <v>3294.8399999999997</v>
          </cell>
        </row>
        <row r="98">
          <cell r="E98">
            <v>3868.2479999999991</v>
          </cell>
        </row>
        <row r="99">
          <cell r="E99">
            <v>4293.12</v>
          </cell>
        </row>
        <row r="124">
          <cell r="E124">
            <v>775.08480000000009</v>
          </cell>
        </row>
        <row r="126">
          <cell r="E126">
            <v>1254.8992000000001</v>
          </cell>
        </row>
        <row r="135">
          <cell r="E135">
            <v>1155.2345069999999</v>
          </cell>
        </row>
        <row r="136">
          <cell r="E136">
            <v>3868.9710779999996</v>
          </cell>
        </row>
        <row r="137">
          <cell r="E137">
            <v>5158.3952209999998</v>
          </cell>
        </row>
        <row r="138">
          <cell r="E138">
            <v>6383.9275500000003</v>
          </cell>
        </row>
        <row r="139">
          <cell r="E139">
            <v>7587.1442850000003</v>
          </cell>
        </row>
        <row r="140">
          <cell r="E140">
            <v>8937.4985699999997</v>
          </cell>
        </row>
        <row r="141">
          <cell r="E141">
            <v>10116.19238</v>
          </cell>
        </row>
        <row r="142">
          <cell r="E142">
            <v>11491.069589999999</v>
          </cell>
        </row>
        <row r="143">
          <cell r="E143">
            <v>12645.240475000001</v>
          </cell>
        </row>
        <row r="144">
          <cell r="E144">
            <v>15174.288570000001</v>
          </cell>
        </row>
        <row r="145">
          <cell r="E145">
            <v>20232.384760000001</v>
          </cell>
        </row>
        <row r="146">
          <cell r="E146">
            <v>27085.261203000002</v>
          </cell>
        </row>
        <row r="147">
          <cell r="E147">
            <v>33825.324218000002</v>
          </cell>
        </row>
        <row r="160">
          <cell r="E160">
            <v>5637.5581219999995</v>
          </cell>
        </row>
        <row r="161">
          <cell r="E161">
            <v>8125.5820380000005</v>
          </cell>
        </row>
        <row r="162">
          <cell r="E162">
            <v>10834.109384000001</v>
          </cell>
        </row>
        <row r="163">
          <cell r="E163">
            <v>13542.63673</v>
          </cell>
        </row>
        <row r="164">
          <cell r="E164">
            <v>16251.151818999999</v>
          </cell>
        </row>
        <row r="165">
          <cell r="E165">
            <v>21668.206511</v>
          </cell>
        </row>
        <row r="166">
          <cell r="E166">
            <v>28187.766095999999</v>
          </cell>
        </row>
        <row r="500">
          <cell r="E500">
            <v>1449</v>
          </cell>
        </row>
        <row r="501">
          <cell r="E501">
            <v>1688.3999999999999</v>
          </cell>
        </row>
        <row r="503">
          <cell r="E503">
            <v>823.19999999999993</v>
          </cell>
        </row>
        <row r="504">
          <cell r="E504">
            <v>1246</v>
          </cell>
        </row>
        <row r="514">
          <cell r="E514">
            <v>252</v>
          </cell>
        </row>
        <row r="515">
          <cell r="E515">
            <v>336</v>
          </cell>
        </row>
        <row r="516">
          <cell r="E516">
            <v>372</v>
          </cell>
        </row>
        <row r="517">
          <cell r="E517">
            <v>452</v>
          </cell>
        </row>
        <row r="521">
          <cell r="E521">
            <v>4</v>
          </cell>
        </row>
        <row r="522">
          <cell r="E522">
            <v>3.9600000000000004</v>
          </cell>
        </row>
        <row r="523">
          <cell r="E523">
            <v>3.031644</v>
          </cell>
        </row>
        <row r="526">
          <cell r="E526">
            <v>6</v>
          </cell>
        </row>
        <row r="528">
          <cell r="E528">
            <v>6.6400000000000006</v>
          </cell>
        </row>
        <row r="529">
          <cell r="E529">
            <v>6.6400000000000006</v>
          </cell>
        </row>
        <row r="532">
          <cell r="E532">
            <v>947.93999999999994</v>
          </cell>
        </row>
        <row r="533">
          <cell r="E533">
            <v>1167.8309999999999</v>
          </cell>
        </row>
        <row r="534">
          <cell r="E534">
            <v>716.78250000000003</v>
          </cell>
        </row>
        <row r="535">
          <cell r="E535">
            <v>880</v>
          </cell>
        </row>
        <row r="536">
          <cell r="E536">
            <v>606.06000000000006</v>
          </cell>
        </row>
        <row r="564">
          <cell r="E564">
            <v>619.17007999999998</v>
          </cell>
        </row>
        <row r="565">
          <cell r="E565">
            <v>521.88864000000001</v>
          </cell>
        </row>
        <row r="566">
          <cell r="E566">
            <v>46.968000000000004</v>
          </cell>
        </row>
        <row r="567">
          <cell r="E567">
            <v>57.680000000000007</v>
          </cell>
        </row>
        <row r="568">
          <cell r="E568">
            <v>64.601600000000005</v>
          </cell>
        </row>
        <row r="569">
          <cell r="E569">
            <v>66.744000000000014</v>
          </cell>
        </row>
        <row r="570">
          <cell r="E570">
            <v>86.849600000000009</v>
          </cell>
        </row>
        <row r="571">
          <cell r="E571">
            <v>694.63200000000006</v>
          </cell>
        </row>
        <row r="572">
          <cell r="E572">
            <v>430.8036800000001</v>
          </cell>
        </row>
        <row r="573">
          <cell r="E573">
            <v>356.54400000000004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39"/>
  <sheetViews>
    <sheetView tabSelected="1" workbookViewId="0">
      <selection activeCell="L19" sqref="L19"/>
    </sheetView>
  </sheetViews>
  <sheetFormatPr defaultColWidth="11.5703125" defaultRowHeight="15" x14ac:dyDescent="0.25"/>
  <cols>
    <col min="1" max="1" width="21.5703125" style="12" customWidth="1"/>
    <col min="2" max="2" width="13" style="12" customWidth="1"/>
    <col min="3" max="3" width="12.85546875" style="12" customWidth="1"/>
    <col min="4" max="4" width="13.85546875" style="12" customWidth="1"/>
    <col min="5" max="5" width="15.42578125" style="12" customWidth="1"/>
    <col min="6" max="6" width="7.140625" style="12" customWidth="1"/>
    <col min="7" max="7" width="27" style="12" customWidth="1"/>
    <col min="8" max="8" width="1.42578125" style="12" customWidth="1"/>
    <col min="9" max="255" width="11.5703125" style="12" customWidth="1"/>
    <col min="257" max="257" width="21.5703125" customWidth="1"/>
    <col min="258" max="258" width="13" customWidth="1"/>
    <col min="259" max="259" width="12.85546875" customWidth="1"/>
    <col min="260" max="260" width="13.85546875" customWidth="1"/>
    <col min="261" max="261" width="15.42578125" customWidth="1"/>
    <col min="262" max="262" width="7.140625" customWidth="1"/>
    <col min="263" max="263" width="27" customWidth="1"/>
    <col min="264" max="264" width="1.42578125" customWidth="1"/>
    <col min="265" max="511" width="11.5703125" customWidth="1"/>
    <col min="513" max="513" width="21.5703125" customWidth="1"/>
    <col min="514" max="514" width="13" customWidth="1"/>
    <col min="515" max="515" width="12.85546875" customWidth="1"/>
    <col min="516" max="516" width="13.85546875" customWidth="1"/>
    <col min="517" max="517" width="15.42578125" customWidth="1"/>
    <col min="518" max="518" width="7.140625" customWidth="1"/>
    <col min="519" max="519" width="27" customWidth="1"/>
    <col min="520" max="520" width="1.42578125" customWidth="1"/>
    <col min="521" max="767" width="11.5703125" customWidth="1"/>
    <col min="769" max="769" width="21.5703125" customWidth="1"/>
    <col min="770" max="770" width="13" customWidth="1"/>
    <col min="771" max="771" width="12.85546875" customWidth="1"/>
    <col min="772" max="772" width="13.85546875" customWidth="1"/>
    <col min="773" max="773" width="15.42578125" customWidth="1"/>
    <col min="774" max="774" width="7.140625" customWidth="1"/>
    <col min="775" max="775" width="27" customWidth="1"/>
    <col min="776" max="776" width="1.42578125" customWidth="1"/>
    <col min="777" max="1023" width="11.5703125" customWidth="1"/>
    <col min="1025" max="1025" width="21.5703125" customWidth="1"/>
    <col min="1026" max="1026" width="13" customWidth="1"/>
    <col min="1027" max="1027" width="12.85546875" customWidth="1"/>
    <col min="1028" max="1028" width="13.85546875" customWidth="1"/>
    <col min="1029" max="1029" width="15.42578125" customWidth="1"/>
    <col min="1030" max="1030" width="7.140625" customWidth="1"/>
    <col min="1031" max="1031" width="27" customWidth="1"/>
    <col min="1032" max="1032" width="1.42578125" customWidth="1"/>
    <col min="1033" max="1279" width="11.5703125" customWidth="1"/>
    <col min="1281" max="1281" width="21.5703125" customWidth="1"/>
    <col min="1282" max="1282" width="13" customWidth="1"/>
    <col min="1283" max="1283" width="12.85546875" customWidth="1"/>
    <col min="1284" max="1284" width="13.85546875" customWidth="1"/>
    <col min="1285" max="1285" width="15.42578125" customWidth="1"/>
    <col min="1286" max="1286" width="7.140625" customWidth="1"/>
    <col min="1287" max="1287" width="27" customWidth="1"/>
    <col min="1288" max="1288" width="1.42578125" customWidth="1"/>
    <col min="1289" max="1535" width="11.5703125" customWidth="1"/>
    <col min="1537" max="1537" width="21.5703125" customWidth="1"/>
    <col min="1538" max="1538" width="13" customWidth="1"/>
    <col min="1539" max="1539" width="12.85546875" customWidth="1"/>
    <col min="1540" max="1540" width="13.85546875" customWidth="1"/>
    <col min="1541" max="1541" width="15.42578125" customWidth="1"/>
    <col min="1542" max="1542" width="7.140625" customWidth="1"/>
    <col min="1543" max="1543" width="27" customWidth="1"/>
    <col min="1544" max="1544" width="1.42578125" customWidth="1"/>
    <col min="1545" max="1791" width="11.5703125" customWidth="1"/>
    <col min="1793" max="1793" width="21.5703125" customWidth="1"/>
    <col min="1794" max="1794" width="13" customWidth="1"/>
    <col min="1795" max="1795" width="12.85546875" customWidth="1"/>
    <col min="1796" max="1796" width="13.85546875" customWidth="1"/>
    <col min="1797" max="1797" width="15.42578125" customWidth="1"/>
    <col min="1798" max="1798" width="7.140625" customWidth="1"/>
    <col min="1799" max="1799" width="27" customWidth="1"/>
    <col min="1800" max="1800" width="1.42578125" customWidth="1"/>
    <col min="1801" max="2047" width="11.5703125" customWidth="1"/>
    <col min="2049" max="2049" width="21.5703125" customWidth="1"/>
    <col min="2050" max="2050" width="13" customWidth="1"/>
    <col min="2051" max="2051" width="12.85546875" customWidth="1"/>
    <col min="2052" max="2052" width="13.85546875" customWidth="1"/>
    <col min="2053" max="2053" width="15.42578125" customWidth="1"/>
    <col min="2054" max="2054" width="7.140625" customWidth="1"/>
    <col min="2055" max="2055" width="27" customWidth="1"/>
    <col min="2056" max="2056" width="1.42578125" customWidth="1"/>
    <col min="2057" max="2303" width="11.5703125" customWidth="1"/>
    <col min="2305" max="2305" width="21.5703125" customWidth="1"/>
    <col min="2306" max="2306" width="13" customWidth="1"/>
    <col min="2307" max="2307" width="12.85546875" customWidth="1"/>
    <col min="2308" max="2308" width="13.85546875" customWidth="1"/>
    <col min="2309" max="2309" width="15.42578125" customWidth="1"/>
    <col min="2310" max="2310" width="7.140625" customWidth="1"/>
    <col min="2311" max="2311" width="27" customWidth="1"/>
    <col min="2312" max="2312" width="1.42578125" customWidth="1"/>
    <col min="2313" max="2559" width="11.5703125" customWidth="1"/>
    <col min="2561" max="2561" width="21.5703125" customWidth="1"/>
    <col min="2562" max="2562" width="13" customWidth="1"/>
    <col min="2563" max="2563" width="12.85546875" customWidth="1"/>
    <col min="2564" max="2564" width="13.85546875" customWidth="1"/>
    <col min="2565" max="2565" width="15.42578125" customWidth="1"/>
    <col min="2566" max="2566" width="7.140625" customWidth="1"/>
    <col min="2567" max="2567" width="27" customWidth="1"/>
    <col min="2568" max="2568" width="1.42578125" customWidth="1"/>
    <col min="2569" max="2815" width="11.5703125" customWidth="1"/>
    <col min="2817" max="2817" width="21.5703125" customWidth="1"/>
    <col min="2818" max="2818" width="13" customWidth="1"/>
    <col min="2819" max="2819" width="12.85546875" customWidth="1"/>
    <col min="2820" max="2820" width="13.85546875" customWidth="1"/>
    <col min="2821" max="2821" width="15.42578125" customWidth="1"/>
    <col min="2822" max="2822" width="7.140625" customWidth="1"/>
    <col min="2823" max="2823" width="27" customWidth="1"/>
    <col min="2824" max="2824" width="1.42578125" customWidth="1"/>
    <col min="2825" max="3071" width="11.5703125" customWidth="1"/>
    <col min="3073" max="3073" width="21.5703125" customWidth="1"/>
    <col min="3074" max="3074" width="13" customWidth="1"/>
    <col min="3075" max="3075" width="12.85546875" customWidth="1"/>
    <col min="3076" max="3076" width="13.85546875" customWidth="1"/>
    <col min="3077" max="3077" width="15.42578125" customWidth="1"/>
    <col min="3078" max="3078" width="7.140625" customWidth="1"/>
    <col min="3079" max="3079" width="27" customWidth="1"/>
    <col min="3080" max="3080" width="1.42578125" customWidth="1"/>
    <col min="3081" max="3327" width="11.5703125" customWidth="1"/>
    <col min="3329" max="3329" width="21.5703125" customWidth="1"/>
    <col min="3330" max="3330" width="13" customWidth="1"/>
    <col min="3331" max="3331" width="12.85546875" customWidth="1"/>
    <col min="3332" max="3332" width="13.85546875" customWidth="1"/>
    <col min="3333" max="3333" width="15.42578125" customWidth="1"/>
    <col min="3334" max="3334" width="7.140625" customWidth="1"/>
    <col min="3335" max="3335" width="27" customWidth="1"/>
    <col min="3336" max="3336" width="1.42578125" customWidth="1"/>
    <col min="3337" max="3583" width="11.5703125" customWidth="1"/>
    <col min="3585" max="3585" width="21.5703125" customWidth="1"/>
    <col min="3586" max="3586" width="13" customWidth="1"/>
    <col min="3587" max="3587" width="12.85546875" customWidth="1"/>
    <col min="3588" max="3588" width="13.85546875" customWidth="1"/>
    <col min="3589" max="3589" width="15.42578125" customWidth="1"/>
    <col min="3590" max="3590" width="7.140625" customWidth="1"/>
    <col min="3591" max="3591" width="27" customWidth="1"/>
    <col min="3592" max="3592" width="1.42578125" customWidth="1"/>
    <col min="3593" max="3839" width="11.5703125" customWidth="1"/>
    <col min="3841" max="3841" width="21.5703125" customWidth="1"/>
    <col min="3842" max="3842" width="13" customWidth="1"/>
    <col min="3843" max="3843" width="12.85546875" customWidth="1"/>
    <col min="3844" max="3844" width="13.85546875" customWidth="1"/>
    <col min="3845" max="3845" width="15.42578125" customWidth="1"/>
    <col min="3846" max="3846" width="7.140625" customWidth="1"/>
    <col min="3847" max="3847" width="27" customWidth="1"/>
    <col min="3848" max="3848" width="1.42578125" customWidth="1"/>
    <col min="3849" max="4095" width="11.5703125" customWidth="1"/>
    <col min="4097" max="4097" width="21.5703125" customWidth="1"/>
    <col min="4098" max="4098" width="13" customWidth="1"/>
    <col min="4099" max="4099" width="12.85546875" customWidth="1"/>
    <col min="4100" max="4100" width="13.85546875" customWidth="1"/>
    <col min="4101" max="4101" width="15.42578125" customWidth="1"/>
    <col min="4102" max="4102" width="7.140625" customWidth="1"/>
    <col min="4103" max="4103" width="27" customWidth="1"/>
    <col min="4104" max="4104" width="1.42578125" customWidth="1"/>
    <col min="4105" max="4351" width="11.5703125" customWidth="1"/>
    <col min="4353" max="4353" width="21.5703125" customWidth="1"/>
    <col min="4354" max="4354" width="13" customWidth="1"/>
    <col min="4355" max="4355" width="12.85546875" customWidth="1"/>
    <col min="4356" max="4356" width="13.85546875" customWidth="1"/>
    <col min="4357" max="4357" width="15.42578125" customWidth="1"/>
    <col min="4358" max="4358" width="7.140625" customWidth="1"/>
    <col min="4359" max="4359" width="27" customWidth="1"/>
    <col min="4360" max="4360" width="1.42578125" customWidth="1"/>
    <col min="4361" max="4607" width="11.5703125" customWidth="1"/>
    <col min="4609" max="4609" width="21.5703125" customWidth="1"/>
    <col min="4610" max="4610" width="13" customWidth="1"/>
    <col min="4611" max="4611" width="12.85546875" customWidth="1"/>
    <col min="4612" max="4612" width="13.85546875" customWidth="1"/>
    <col min="4613" max="4613" width="15.42578125" customWidth="1"/>
    <col min="4614" max="4614" width="7.140625" customWidth="1"/>
    <col min="4615" max="4615" width="27" customWidth="1"/>
    <col min="4616" max="4616" width="1.42578125" customWidth="1"/>
    <col min="4617" max="4863" width="11.5703125" customWidth="1"/>
    <col min="4865" max="4865" width="21.5703125" customWidth="1"/>
    <col min="4866" max="4866" width="13" customWidth="1"/>
    <col min="4867" max="4867" width="12.85546875" customWidth="1"/>
    <col min="4868" max="4868" width="13.85546875" customWidth="1"/>
    <col min="4869" max="4869" width="15.42578125" customWidth="1"/>
    <col min="4870" max="4870" width="7.140625" customWidth="1"/>
    <col min="4871" max="4871" width="27" customWidth="1"/>
    <col min="4872" max="4872" width="1.42578125" customWidth="1"/>
    <col min="4873" max="5119" width="11.5703125" customWidth="1"/>
    <col min="5121" max="5121" width="21.5703125" customWidth="1"/>
    <col min="5122" max="5122" width="13" customWidth="1"/>
    <col min="5123" max="5123" width="12.85546875" customWidth="1"/>
    <col min="5124" max="5124" width="13.85546875" customWidth="1"/>
    <col min="5125" max="5125" width="15.42578125" customWidth="1"/>
    <col min="5126" max="5126" width="7.140625" customWidth="1"/>
    <col min="5127" max="5127" width="27" customWidth="1"/>
    <col min="5128" max="5128" width="1.42578125" customWidth="1"/>
    <col min="5129" max="5375" width="11.5703125" customWidth="1"/>
    <col min="5377" max="5377" width="21.5703125" customWidth="1"/>
    <col min="5378" max="5378" width="13" customWidth="1"/>
    <col min="5379" max="5379" width="12.85546875" customWidth="1"/>
    <col min="5380" max="5380" width="13.85546875" customWidth="1"/>
    <col min="5381" max="5381" width="15.42578125" customWidth="1"/>
    <col min="5382" max="5382" width="7.140625" customWidth="1"/>
    <col min="5383" max="5383" width="27" customWidth="1"/>
    <col min="5384" max="5384" width="1.42578125" customWidth="1"/>
    <col min="5385" max="5631" width="11.5703125" customWidth="1"/>
    <col min="5633" max="5633" width="21.5703125" customWidth="1"/>
    <col min="5634" max="5634" width="13" customWidth="1"/>
    <col min="5635" max="5635" width="12.85546875" customWidth="1"/>
    <col min="5636" max="5636" width="13.85546875" customWidth="1"/>
    <col min="5637" max="5637" width="15.42578125" customWidth="1"/>
    <col min="5638" max="5638" width="7.140625" customWidth="1"/>
    <col min="5639" max="5639" width="27" customWidth="1"/>
    <col min="5640" max="5640" width="1.42578125" customWidth="1"/>
    <col min="5641" max="5887" width="11.5703125" customWidth="1"/>
    <col min="5889" max="5889" width="21.5703125" customWidth="1"/>
    <col min="5890" max="5890" width="13" customWidth="1"/>
    <col min="5891" max="5891" width="12.85546875" customWidth="1"/>
    <col min="5892" max="5892" width="13.85546875" customWidth="1"/>
    <col min="5893" max="5893" width="15.42578125" customWidth="1"/>
    <col min="5894" max="5894" width="7.140625" customWidth="1"/>
    <col min="5895" max="5895" width="27" customWidth="1"/>
    <col min="5896" max="5896" width="1.42578125" customWidth="1"/>
    <col min="5897" max="6143" width="11.5703125" customWidth="1"/>
    <col min="6145" max="6145" width="21.5703125" customWidth="1"/>
    <col min="6146" max="6146" width="13" customWidth="1"/>
    <col min="6147" max="6147" width="12.85546875" customWidth="1"/>
    <col min="6148" max="6148" width="13.85546875" customWidth="1"/>
    <col min="6149" max="6149" width="15.42578125" customWidth="1"/>
    <col min="6150" max="6150" width="7.140625" customWidth="1"/>
    <col min="6151" max="6151" width="27" customWidth="1"/>
    <col min="6152" max="6152" width="1.42578125" customWidth="1"/>
    <col min="6153" max="6399" width="11.5703125" customWidth="1"/>
    <col min="6401" max="6401" width="21.5703125" customWidth="1"/>
    <col min="6402" max="6402" width="13" customWidth="1"/>
    <col min="6403" max="6403" width="12.85546875" customWidth="1"/>
    <col min="6404" max="6404" width="13.85546875" customWidth="1"/>
    <col min="6405" max="6405" width="15.42578125" customWidth="1"/>
    <col min="6406" max="6406" width="7.140625" customWidth="1"/>
    <col min="6407" max="6407" width="27" customWidth="1"/>
    <col min="6408" max="6408" width="1.42578125" customWidth="1"/>
    <col min="6409" max="6655" width="11.5703125" customWidth="1"/>
    <col min="6657" max="6657" width="21.5703125" customWidth="1"/>
    <col min="6658" max="6658" width="13" customWidth="1"/>
    <col min="6659" max="6659" width="12.85546875" customWidth="1"/>
    <col min="6660" max="6660" width="13.85546875" customWidth="1"/>
    <col min="6661" max="6661" width="15.42578125" customWidth="1"/>
    <col min="6662" max="6662" width="7.140625" customWidth="1"/>
    <col min="6663" max="6663" width="27" customWidth="1"/>
    <col min="6664" max="6664" width="1.42578125" customWidth="1"/>
    <col min="6665" max="6911" width="11.5703125" customWidth="1"/>
    <col min="6913" max="6913" width="21.5703125" customWidth="1"/>
    <col min="6914" max="6914" width="13" customWidth="1"/>
    <col min="6915" max="6915" width="12.85546875" customWidth="1"/>
    <col min="6916" max="6916" width="13.85546875" customWidth="1"/>
    <col min="6917" max="6917" width="15.42578125" customWidth="1"/>
    <col min="6918" max="6918" width="7.140625" customWidth="1"/>
    <col min="6919" max="6919" width="27" customWidth="1"/>
    <col min="6920" max="6920" width="1.42578125" customWidth="1"/>
    <col min="6921" max="7167" width="11.5703125" customWidth="1"/>
    <col min="7169" max="7169" width="21.5703125" customWidth="1"/>
    <col min="7170" max="7170" width="13" customWidth="1"/>
    <col min="7171" max="7171" width="12.85546875" customWidth="1"/>
    <col min="7172" max="7172" width="13.85546875" customWidth="1"/>
    <col min="7173" max="7173" width="15.42578125" customWidth="1"/>
    <col min="7174" max="7174" width="7.140625" customWidth="1"/>
    <col min="7175" max="7175" width="27" customWidth="1"/>
    <col min="7176" max="7176" width="1.42578125" customWidth="1"/>
    <col min="7177" max="7423" width="11.5703125" customWidth="1"/>
    <col min="7425" max="7425" width="21.5703125" customWidth="1"/>
    <col min="7426" max="7426" width="13" customWidth="1"/>
    <col min="7427" max="7427" width="12.85546875" customWidth="1"/>
    <col min="7428" max="7428" width="13.85546875" customWidth="1"/>
    <col min="7429" max="7429" width="15.42578125" customWidth="1"/>
    <col min="7430" max="7430" width="7.140625" customWidth="1"/>
    <col min="7431" max="7431" width="27" customWidth="1"/>
    <col min="7432" max="7432" width="1.42578125" customWidth="1"/>
    <col min="7433" max="7679" width="11.5703125" customWidth="1"/>
    <col min="7681" max="7681" width="21.5703125" customWidth="1"/>
    <col min="7682" max="7682" width="13" customWidth="1"/>
    <col min="7683" max="7683" width="12.85546875" customWidth="1"/>
    <col min="7684" max="7684" width="13.85546875" customWidth="1"/>
    <col min="7685" max="7685" width="15.42578125" customWidth="1"/>
    <col min="7686" max="7686" width="7.140625" customWidth="1"/>
    <col min="7687" max="7687" width="27" customWidth="1"/>
    <col min="7688" max="7688" width="1.42578125" customWidth="1"/>
    <col min="7689" max="7935" width="11.5703125" customWidth="1"/>
    <col min="7937" max="7937" width="21.5703125" customWidth="1"/>
    <col min="7938" max="7938" width="13" customWidth="1"/>
    <col min="7939" max="7939" width="12.85546875" customWidth="1"/>
    <col min="7940" max="7940" width="13.85546875" customWidth="1"/>
    <col min="7941" max="7941" width="15.42578125" customWidth="1"/>
    <col min="7942" max="7942" width="7.140625" customWidth="1"/>
    <col min="7943" max="7943" width="27" customWidth="1"/>
    <col min="7944" max="7944" width="1.42578125" customWidth="1"/>
    <col min="7945" max="8191" width="11.5703125" customWidth="1"/>
    <col min="8193" max="8193" width="21.5703125" customWidth="1"/>
    <col min="8194" max="8194" width="13" customWidth="1"/>
    <col min="8195" max="8195" width="12.85546875" customWidth="1"/>
    <col min="8196" max="8196" width="13.85546875" customWidth="1"/>
    <col min="8197" max="8197" width="15.42578125" customWidth="1"/>
    <col min="8198" max="8198" width="7.140625" customWidth="1"/>
    <col min="8199" max="8199" width="27" customWidth="1"/>
    <col min="8200" max="8200" width="1.42578125" customWidth="1"/>
    <col min="8201" max="8447" width="11.5703125" customWidth="1"/>
    <col min="8449" max="8449" width="21.5703125" customWidth="1"/>
    <col min="8450" max="8450" width="13" customWidth="1"/>
    <col min="8451" max="8451" width="12.85546875" customWidth="1"/>
    <col min="8452" max="8452" width="13.85546875" customWidth="1"/>
    <col min="8453" max="8453" width="15.42578125" customWidth="1"/>
    <col min="8454" max="8454" width="7.140625" customWidth="1"/>
    <col min="8455" max="8455" width="27" customWidth="1"/>
    <col min="8456" max="8456" width="1.42578125" customWidth="1"/>
    <col min="8457" max="8703" width="11.5703125" customWidth="1"/>
    <col min="8705" max="8705" width="21.5703125" customWidth="1"/>
    <col min="8706" max="8706" width="13" customWidth="1"/>
    <col min="8707" max="8707" width="12.85546875" customWidth="1"/>
    <col min="8708" max="8708" width="13.85546875" customWidth="1"/>
    <col min="8709" max="8709" width="15.42578125" customWidth="1"/>
    <col min="8710" max="8710" width="7.140625" customWidth="1"/>
    <col min="8711" max="8711" width="27" customWidth="1"/>
    <col min="8712" max="8712" width="1.42578125" customWidth="1"/>
    <col min="8713" max="8959" width="11.5703125" customWidth="1"/>
    <col min="8961" max="8961" width="21.5703125" customWidth="1"/>
    <col min="8962" max="8962" width="13" customWidth="1"/>
    <col min="8963" max="8963" width="12.85546875" customWidth="1"/>
    <col min="8964" max="8964" width="13.85546875" customWidth="1"/>
    <col min="8965" max="8965" width="15.42578125" customWidth="1"/>
    <col min="8966" max="8966" width="7.140625" customWidth="1"/>
    <col min="8967" max="8967" width="27" customWidth="1"/>
    <col min="8968" max="8968" width="1.42578125" customWidth="1"/>
    <col min="8969" max="9215" width="11.5703125" customWidth="1"/>
    <col min="9217" max="9217" width="21.5703125" customWidth="1"/>
    <col min="9218" max="9218" width="13" customWidth="1"/>
    <col min="9219" max="9219" width="12.85546875" customWidth="1"/>
    <col min="9220" max="9220" width="13.85546875" customWidth="1"/>
    <col min="9221" max="9221" width="15.42578125" customWidth="1"/>
    <col min="9222" max="9222" width="7.140625" customWidth="1"/>
    <col min="9223" max="9223" width="27" customWidth="1"/>
    <col min="9224" max="9224" width="1.42578125" customWidth="1"/>
    <col min="9225" max="9471" width="11.5703125" customWidth="1"/>
    <col min="9473" max="9473" width="21.5703125" customWidth="1"/>
    <col min="9474" max="9474" width="13" customWidth="1"/>
    <col min="9475" max="9475" width="12.85546875" customWidth="1"/>
    <col min="9476" max="9476" width="13.85546875" customWidth="1"/>
    <col min="9477" max="9477" width="15.42578125" customWidth="1"/>
    <col min="9478" max="9478" width="7.140625" customWidth="1"/>
    <col min="9479" max="9479" width="27" customWidth="1"/>
    <col min="9480" max="9480" width="1.42578125" customWidth="1"/>
    <col min="9481" max="9727" width="11.5703125" customWidth="1"/>
    <col min="9729" max="9729" width="21.5703125" customWidth="1"/>
    <col min="9730" max="9730" width="13" customWidth="1"/>
    <col min="9731" max="9731" width="12.85546875" customWidth="1"/>
    <col min="9732" max="9732" width="13.85546875" customWidth="1"/>
    <col min="9733" max="9733" width="15.42578125" customWidth="1"/>
    <col min="9734" max="9734" width="7.140625" customWidth="1"/>
    <col min="9735" max="9735" width="27" customWidth="1"/>
    <col min="9736" max="9736" width="1.42578125" customWidth="1"/>
    <col min="9737" max="9983" width="11.5703125" customWidth="1"/>
    <col min="9985" max="9985" width="21.5703125" customWidth="1"/>
    <col min="9986" max="9986" width="13" customWidth="1"/>
    <col min="9987" max="9987" width="12.85546875" customWidth="1"/>
    <col min="9988" max="9988" width="13.85546875" customWidth="1"/>
    <col min="9989" max="9989" width="15.42578125" customWidth="1"/>
    <col min="9990" max="9990" width="7.140625" customWidth="1"/>
    <col min="9991" max="9991" width="27" customWidth="1"/>
    <col min="9992" max="9992" width="1.42578125" customWidth="1"/>
    <col min="9993" max="10239" width="11.5703125" customWidth="1"/>
    <col min="10241" max="10241" width="21.5703125" customWidth="1"/>
    <col min="10242" max="10242" width="13" customWidth="1"/>
    <col min="10243" max="10243" width="12.85546875" customWidth="1"/>
    <col min="10244" max="10244" width="13.85546875" customWidth="1"/>
    <col min="10245" max="10245" width="15.42578125" customWidth="1"/>
    <col min="10246" max="10246" width="7.140625" customWidth="1"/>
    <col min="10247" max="10247" width="27" customWidth="1"/>
    <col min="10248" max="10248" width="1.42578125" customWidth="1"/>
    <col min="10249" max="10495" width="11.5703125" customWidth="1"/>
    <col min="10497" max="10497" width="21.5703125" customWidth="1"/>
    <col min="10498" max="10498" width="13" customWidth="1"/>
    <col min="10499" max="10499" width="12.85546875" customWidth="1"/>
    <col min="10500" max="10500" width="13.85546875" customWidth="1"/>
    <col min="10501" max="10501" width="15.42578125" customWidth="1"/>
    <col min="10502" max="10502" width="7.140625" customWidth="1"/>
    <col min="10503" max="10503" width="27" customWidth="1"/>
    <col min="10504" max="10504" width="1.42578125" customWidth="1"/>
    <col min="10505" max="10751" width="11.5703125" customWidth="1"/>
    <col min="10753" max="10753" width="21.5703125" customWidth="1"/>
    <col min="10754" max="10754" width="13" customWidth="1"/>
    <col min="10755" max="10755" width="12.85546875" customWidth="1"/>
    <col min="10756" max="10756" width="13.85546875" customWidth="1"/>
    <col min="10757" max="10757" width="15.42578125" customWidth="1"/>
    <col min="10758" max="10758" width="7.140625" customWidth="1"/>
    <col min="10759" max="10759" width="27" customWidth="1"/>
    <col min="10760" max="10760" width="1.42578125" customWidth="1"/>
    <col min="10761" max="11007" width="11.5703125" customWidth="1"/>
    <col min="11009" max="11009" width="21.5703125" customWidth="1"/>
    <col min="11010" max="11010" width="13" customWidth="1"/>
    <col min="11011" max="11011" width="12.85546875" customWidth="1"/>
    <col min="11012" max="11012" width="13.85546875" customWidth="1"/>
    <col min="11013" max="11013" width="15.42578125" customWidth="1"/>
    <col min="11014" max="11014" width="7.140625" customWidth="1"/>
    <col min="11015" max="11015" width="27" customWidth="1"/>
    <col min="11016" max="11016" width="1.42578125" customWidth="1"/>
    <col min="11017" max="11263" width="11.5703125" customWidth="1"/>
    <col min="11265" max="11265" width="21.5703125" customWidth="1"/>
    <col min="11266" max="11266" width="13" customWidth="1"/>
    <col min="11267" max="11267" width="12.85546875" customWidth="1"/>
    <col min="11268" max="11268" width="13.85546875" customWidth="1"/>
    <col min="11269" max="11269" width="15.42578125" customWidth="1"/>
    <col min="11270" max="11270" width="7.140625" customWidth="1"/>
    <col min="11271" max="11271" width="27" customWidth="1"/>
    <col min="11272" max="11272" width="1.42578125" customWidth="1"/>
    <col min="11273" max="11519" width="11.5703125" customWidth="1"/>
    <col min="11521" max="11521" width="21.5703125" customWidth="1"/>
    <col min="11522" max="11522" width="13" customWidth="1"/>
    <col min="11523" max="11523" width="12.85546875" customWidth="1"/>
    <col min="11524" max="11524" width="13.85546875" customWidth="1"/>
    <col min="11525" max="11525" width="15.42578125" customWidth="1"/>
    <col min="11526" max="11526" width="7.140625" customWidth="1"/>
    <col min="11527" max="11527" width="27" customWidth="1"/>
    <col min="11528" max="11528" width="1.42578125" customWidth="1"/>
    <col min="11529" max="11775" width="11.5703125" customWidth="1"/>
    <col min="11777" max="11777" width="21.5703125" customWidth="1"/>
    <col min="11778" max="11778" width="13" customWidth="1"/>
    <col min="11779" max="11779" width="12.85546875" customWidth="1"/>
    <col min="11780" max="11780" width="13.85546875" customWidth="1"/>
    <col min="11781" max="11781" width="15.42578125" customWidth="1"/>
    <col min="11782" max="11782" width="7.140625" customWidth="1"/>
    <col min="11783" max="11783" width="27" customWidth="1"/>
    <col min="11784" max="11784" width="1.42578125" customWidth="1"/>
    <col min="11785" max="12031" width="11.5703125" customWidth="1"/>
    <col min="12033" max="12033" width="21.5703125" customWidth="1"/>
    <col min="12034" max="12034" width="13" customWidth="1"/>
    <col min="12035" max="12035" width="12.85546875" customWidth="1"/>
    <col min="12036" max="12036" width="13.85546875" customWidth="1"/>
    <col min="12037" max="12037" width="15.42578125" customWidth="1"/>
    <col min="12038" max="12038" width="7.140625" customWidth="1"/>
    <col min="12039" max="12039" width="27" customWidth="1"/>
    <col min="12040" max="12040" width="1.42578125" customWidth="1"/>
    <col min="12041" max="12287" width="11.5703125" customWidth="1"/>
    <col min="12289" max="12289" width="21.5703125" customWidth="1"/>
    <col min="12290" max="12290" width="13" customWidth="1"/>
    <col min="12291" max="12291" width="12.85546875" customWidth="1"/>
    <col min="12292" max="12292" width="13.85546875" customWidth="1"/>
    <col min="12293" max="12293" width="15.42578125" customWidth="1"/>
    <col min="12294" max="12294" width="7.140625" customWidth="1"/>
    <col min="12295" max="12295" width="27" customWidth="1"/>
    <col min="12296" max="12296" width="1.42578125" customWidth="1"/>
    <col min="12297" max="12543" width="11.5703125" customWidth="1"/>
    <col min="12545" max="12545" width="21.5703125" customWidth="1"/>
    <col min="12546" max="12546" width="13" customWidth="1"/>
    <col min="12547" max="12547" width="12.85546875" customWidth="1"/>
    <col min="12548" max="12548" width="13.85546875" customWidth="1"/>
    <col min="12549" max="12549" width="15.42578125" customWidth="1"/>
    <col min="12550" max="12550" width="7.140625" customWidth="1"/>
    <col min="12551" max="12551" width="27" customWidth="1"/>
    <col min="12552" max="12552" width="1.42578125" customWidth="1"/>
    <col min="12553" max="12799" width="11.5703125" customWidth="1"/>
    <col min="12801" max="12801" width="21.5703125" customWidth="1"/>
    <col min="12802" max="12802" width="13" customWidth="1"/>
    <col min="12803" max="12803" width="12.85546875" customWidth="1"/>
    <col min="12804" max="12804" width="13.85546875" customWidth="1"/>
    <col min="12805" max="12805" width="15.42578125" customWidth="1"/>
    <col min="12806" max="12806" width="7.140625" customWidth="1"/>
    <col min="12807" max="12807" width="27" customWidth="1"/>
    <col min="12808" max="12808" width="1.42578125" customWidth="1"/>
    <col min="12809" max="13055" width="11.5703125" customWidth="1"/>
    <col min="13057" max="13057" width="21.5703125" customWidth="1"/>
    <col min="13058" max="13058" width="13" customWidth="1"/>
    <col min="13059" max="13059" width="12.85546875" customWidth="1"/>
    <col min="13060" max="13060" width="13.85546875" customWidth="1"/>
    <col min="13061" max="13061" width="15.42578125" customWidth="1"/>
    <col min="13062" max="13062" width="7.140625" customWidth="1"/>
    <col min="13063" max="13063" width="27" customWidth="1"/>
    <col min="13064" max="13064" width="1.42578125" customWidth="1"/>
    <col min="13065" max="13311" width="11.5703125" customWidth="1"/>
    <col min="13313" max="13313" width="21.5703125" customWidth="1"/>
    <col min="13314" max="13314" width="13" customWidth="1"/>
    <col min="13315" max="13315" width="12.85546875" customWidth="1"/>
    <col min="13316" max="13316" width="13.85546875" customWidth="1"/>
    <col min="13317" max="13317" width="15.42578125" customWidth="1"/>
    <col min="13318" max="13318" width="7.140625" customWidth="1"/>
    <col min="13319" max="13319" width="27" customWidth="1"/>
    <col min="13320" max="13320" width="1.42578125" customWidth="1"/>
    <col min="13321" max="13567" width="11.5703125" customWidth="1"/>
    <col min="13569" max="13569" width="21.5703125" customWidth="1"/>
    <col min="13570" max="13570" width="13" customWidth="1"/>
    <col min="13571" max="13571" width="12.85546875" customWidth="1"/>
    <col min="13572" max="13572" width="13.85546875" customWidth="1"/>
    <col min="13573" max="13573" width="15.42578125" customWidth="1"/>
    <col min="13574" max="13574" width="7.140625" customWidth="1"/>
    <col min="13575" max="13575" width="27" customWidth="1"/>
    <col min="13576" max="13576" width="1.42578125" customWidth="1"/>
    <col min="13577" max="13823" width="11.5703125" customWidth="1"/>
    <col min="13825" max="13825" width="21.5703125" customWidth="1"/>
    <col min="13826" max="13826" width="13" customWidth="1"/>
    <col min="13827" max="13827" width="12.85546875" customWidth="1"/>
    <col min="13828" max="13828" width="13.85546875" customWidth="1"/>
    <col min="13829" max="13829" width="15.42578125" customWidth="1"/>
    <col min="13830" max="13830" width="7.140625" customWidth="1"/>
    <col min="13831" max="13831" width="27" customWidth="1"/>
    <col min="13832" max="13832" width="1.42578125" customWidth="1"/>
    <col min="13833" max="14079" width="11.5703125" customWidth="1"/>
    <col min="14081" max="14081" width="21.5703125" customWidth="1"/>
    <col min="14082" max="14082" width="13" customWidth="1"/>
    <col min="14083" max="14083" width="12.85546875" customWidth="1"/>
    <col min="14084" max="14084" width="13.85546875" customWidth="1"/>
    <col min="14085" max="14085" width="15.42578125" customWidth="1"/>
    <col min="14086" max="14086" width="7.140625" customWidth="1"/>
    <col min="14087" max="14087" width="27" customWidth="1"/>
    <col min="14088" max="14088" width="1.42578125" customWidth="1"/>
    <col min="14089" max="14335" width="11.5703125" customWidth="1"/>
    <col min="14337" max="14337" width="21.5703125" customWidth="1"/>
    <col min="14338" max="14338" width="13" customWidth="1"/>
    <col min="14339" max="14339" width="12.85546875" customWidth="1"/>
    <col min="14340" max="14340" width="13.85546875" customWidth="1"/>
    <col min="14341" max="14341" width="15.42578125" customWidth="1"/>
    <col min="14342" max="14342" width="7.140625" customWidth="1"/>
    <col min="14343" max="14343" width="27" customWidth="1"/>
    <col min="14344" max="14344" width="1.42578125" customWidth="1"/>
    <col min="14345" max="14591" width="11.5703125" customWidth="1"/>
    <col min="14593" max="14593" width="21.5703125" customWidth="1"/>
    <col min="14594" max="14594" width="13" customWidth="1"/>
    <col min="14595" max="14595" width="12.85546875" customWidth="1"/>
    <col min="14596" max="14596" width="13.85546875" customWidth="1"/>
    <col min="14597" max="14597" width="15.42578125" customWidth="1"/>
    <col min="14598" max="14598" width="7.140625" customWidth="1"/>
    <col min="14599" max="14599" width="27" customWidth="1"/>
    <col min="14600" max="14600" width="1.42578125" customWidth="1"/>
    <col min="14601" max="14847" width="11.5703125" customWidth="1"/>
    <col min="14849" max="14849" width="21.5703125" customWidth="1"/>
    <col min="14850" max="14850" width="13" customWidth="1"/>
    <col min="14851" max="14851" width="12.85546875" customWidth="1"/>
    <col min="14852" max="14852" width="13.85546875" customWidth="1"/>
    <col min="14853" max="14853" width="15.42578125" customWidth="1"/>
    <col min="14854" max="14854" width="7.140625" customWidth="1"/>
    <col min="14855" max="14855" width="27" customWidth="1"/>
    <col min="14856" max="14856" width="1.42578125" customWidth="1"/>
    <col min="14857" max="15103" width="11.5703125" customWidth="1"/>
    <col min="15105" max="15105" width="21.5703125" customWidth="1"/>
    <col min="15106" max="15106" width="13" customWidth="1"/>
    <col min="15107" max="15107" width="12.85546875" customWidth="1"/>
    <col min="15108" max="15108" width="13.85546875" customWidth="1"/>
    <col min="15109" max="15109" width="15.42578125" customWidth="1"/>
    <col min="15110" max="15110" width="7.140625" customWidth="1"/>
    <col min="15111" max="15111" width="27" customWidth="1"/>
    <col min="15112" max="15112" width="1.42578125" customWidth="1"/>
    <col min="15113" max="15359" width="11.5703125" customWidth="1"/>
    <col min="15361" max="15361" width="21.5703125" customWidth="1"/>
    <col min="15362" max="15362" width="13" customWidth="1"/>
    <col min="15363" max="15363" width="12.85546875" customWidth="1"/>
    <col min="15364" max="15364" width="13.85546875" customWidth="1"/>
    <col min="15365" max="15365" width="15.42578125" customWidth="1"/>
    <col min="15366" max="15366" width="7.140625" customWidth="1"/>
    <col min="15367" max="15367" width="27" customWidth="1"/>
    <col min="15368" max="15368" width="1.42578125" customWidth="1"/>
    <col min="15369" max="15615" width="11.5703125" customWidth="1"/>
    <col min="15617" max="15617" width="21.5703125" customWidth="1"/>
    <col min="15618" max="15618" width="13" customWidth="1"/>
    <col min="15619" max="15619" width="12.85546875" customWidth="1"/>
    <col min="15620" max="15620" width="13.85546875" customWidth="1"/>
    <col min="15621" max="15621" width="15.42578125" customWidth="1"/>
    <col min="15622" max="15622" width="7.140625" customWidth="1"/>
    <col min="15623" max="15623" width="27" customWidth="1"/>
    <col min="15624" max="15624" width="1.42578125" customWidth="1"/>
    <col min="15625" max="15871" width="11.5703125" customWidth="1"/>
    <col min="15873" max="15873" width="21.5703125" customWidth="1"/>
    <col min="15874" max="15874" width="13" customWidth="1"/>
    <col min="15875" max="15875" width="12.85546875" customWidth="1"/>
    <col min="15876" max="15876" width="13.85546875" customWidth="1"/>
    <col min="15877" max="15877" width="15.42578125" customWidth="1"/>
    <col min="15878" max="15878" width="7.140625" customWidth="1"/>
    <col min="15879" max="15879" width="27" customWidth="1"/>
    <col min="15880" max="15880" width="1.42578125" customWidth="1"/>
    <col min="15881" max="16127" width="11.5703125" customWidth="1"/>
    <col min="16129" max="16129" width="21.5703125" customWidth="1"/>
    <col min="16130" max="16130" width="13" customWidth="1"/>
    <col min="16131" max="16131" width="12.85546875" customWidth="1"/>
    <col min="16132" max="16132" width="13.85546875" customWidth="1"/>
    <col min="16133" max="16133" width="15.42578125" customWidth="1"/>
    <col min="16134" max="16134" width="7.140625" customWidth="1"/>
    <col min="16135" max="16135" width="27" customWidth="1"/>
    <col min="16136" max="16136" width="1.42578125" customWidth="1"/>
    <col min="16137" max="16383" width="11.5703125" customWidth="1"/>
  </cols>
  <sheetData>
    <row r="1" spans="1:255" s="2" customFormat="1" ht="36" customHeight="1" x14ac:dyDescent="0.35">
      <c r="A1" s="1" t="s">
        <v>0</v>
      </c>
      <c r="B1" s="1"/>
      <c r="C1" s="1"/>
      <c r="D1" s="1"/>
      <c r="E1" s="1"/>
      <c r="F1" s="1"/>
      <c r="G1" s="1"/>
      <c r="H1" s="1"/>
    </row>
    <row r="2" spans="1:255" s="2" customFormat="1" ht="12.6" customHeight="1" x14ac:dyDescent="0.35">
      <c r="A2" s="3" t="s">
        <v>1</v>
      </c>
      <c r="B2" s="3"/>
      <c r="C2" s="3"/>
      <c r="D2" s="3"/>
      <c r="E2" s="3"/>
      <c r="F2" s="3"/>
      <c r="G2" s="3"/>
      <c r="H2" s="3"/>
    </row>
    <row r="3" spans="1:255" s="2" customFormat="1" ht="12.6" customHeight="1" x14ac:dyDescent="0.35">
      <c r="A3" s="3"/>
      <c r="B3" s="3"/>
      <c r="C3" s="3"/>
      <c r="D3" s="3"/>
      <c r="E3" s="3"/>
      <c r="F3" s="3"/>
      <c r="G3" s="3"/>
      <c r="H3" s="3"/>
    </row>
    <row r="4" spans="1:255" s="5" customFormat="1" ht="48" customHeight="1" x14ac:dyDescent="0.3">
      <c r="A4" s="4"/>
      <c r="B4" s="4"/>
      <c r="C4" s="4"/>
      <c r="D4" s="4"/>
      <c r="E4" s="4"/>
      <c r="F4" s="4"/>
      <c r="G4" s="4"/>
      <c r="H4" s="4"/>
    </row>
    <row r="5" spans="1:255" s="8" customFormat="1" ht="6" customHeight="1" x14ac:dyDescent="0.35">
      <c r="A5" s="6"/>
      <c r="B5" s="7"/>
      <c r="D5" s="7"/>
      <c r="E5" s="7"/>
      <c r="F5" s="7"/>
    </row>
    <row r="6" spans="1:255" ht="23.85" customHeight="1" x14ac:dyDescent="0.3">
      <c r="A6" s="9" t="s">
        <v>2</v>
      </c>
      <c r="B6" s="9"/>
      <c r="C6" s="9"/>
      <c r="D6" s="9"/>
      <c r="E6" s="9"/>
      <c r="F6" s="10"/>
      <c r="G6" s="1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ht="17.850000000000001" customHeight="1" x14ac:dyDescent="0.25">
      <c r="A7" s="13" t="s">
        <v>3</v>
      </c>
      <c r="B7" s="14" t="s">
        <v>4</v>
      </c>
      <c r="C7" s="14"/>
      <c r="D7" s="14"/>
      <c r="E7" s="14"/>
      <c r="F7" s="10"/>
      <c r="G7" s="1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ht="15.75" customHeight="1" x14ac:dyDescent="0.25">
      <c r="A8" s="13"/>
      <c r="B8" s="14" t="s">
        <v>5</v>
      </c>
      <c r="C8" s="14"/>
      <c r="D8" s="14" t="s">
        <v>6</v>
      </c>
      <c r="E8" s="14"/>
      <c r="F8" s="10"/>
      <c r="G8" s="11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ht="18.600000000000001" customHeight="1" x14ac:dyDescent="0.25">
      <c r="A9" s="15"/>
      <c r="B9" s="16" t="s">
        <v>7</v>
      </c>
      <c r="C9" s="16" t="s">
        <v>8</v>
      </c>
      <c r="D9" s="16" t="s">
        <v>7</v>
      </c>
      <c r="E9" s="16" t="s">
        <v>8</v>
      </c>
      <c r="F9" s="10"/>
      <c r="G9" s="1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ht="18.600000000000001" customHeight="1" x14ac:dyDescent="0.25">
      <c r="A10" s="17" t="s">
        <v>9</v>
      </c>
      <c r="B10" s="18"/>
      <c r="C10" s="18"/>
      <c r="D10" s="18"/>
      <c r="E10" s="19"/>
      <c r="F10" s="10"/>
      <c r="G10" s="1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ht="18" customHeight="1" x14ac:dyDescent="0.25">
      <c r="A11" s="20" t="s">
        <v>10</v>
      </c>
      <c r="B11" s="21">
        <f>[1]Внутренний!E5-3</f>
        <v>1840.93896</v>
      </c>
      <c r="C11" s="22" t="s">
        <v>11</v>
      </c>
      <c r="D11" s="22" t="s">
        <v>11</v>
      </c>
      <c r="E11" s="22" t="s">
        <v>11</v>
      </c>
      <c r="F11" s="23"/>
      <c r="G11" s="2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ht="18" customHeight="1" x14ac:dyDescent="0.25">
      <c r="A12" s="20" t="s">
        <v>12</v>
      </c>
      <c r="B12" s="21">
        <f>[1]Внутренний!E17</f>
        <v>2093.4626400000002</v>
      </c>
      <c r="C12" s="24">
        <f>B12*2</f>
        <v>4186.9252800000004</v>
      </c>
      <c r="D12" s="21">
        <f>[1]Внутренний!E23</f>
        <v>2280.7908000000002</v>
      </c>
      <c r="E12" s="25">
        <f>D12*2</f>
        <v>4561.5816000000004</v>
      </c>
      <c r="F12" s="23"/>
      <c r="G12" s="2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ht="18" customHeight="1" x14ac:dyDescent="0.25">
      <c r="A13" s="20" t="s">
        <v>13</v>
      </c>
      <c r="B13" s="21">
        <f>[1]Внутренний!E6-1</f>
        <v>2315.1651200000001</v>
      </c>
      <c r="C13" s="24">
        <f>B13*2</f>
        <v>4630.3302400000002</v>
      </c>
      <c r="D13" s="21">
        <f>B13*1.05</f>
        <v>2430.9233760000002</v>
      </c>
      <c r="E13" s="25">
        <f>D13*2</f>
        <v>4861.8467520000004</v>
      </c>
      <c r="F13" s="23"/>
      <c r="G13" s="2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ht="18" customHeight="1" x14ac:dyDescent="0.25">
      <c r="A14" s="26" t="s">
        <v>14</v>
      </c>
      <c r="B14" s="27">
        <f>[1]Внутренний!E18</f>
        <v>3574.4625599999999</v>
      </c>
      <c r="C14" s="24">
        <f>B14*2</f>
        <v>7148.9251199999999</v>
      </c>
      <c r="D14" s="21">
        <f>[1]Внутренний!E24</f>
        <v>3785.1264000000001</v>
      </c>
      <c r="E14" s="25">
        <f>D14*2</f>
        <v>7570.2528000000002</v>
      </c>
      <c r="F14" s="23"/>
      <c r="G14" s="2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</row>
    <row r="15" spans="1:255" ht="18" customHeight="1" x14ac:dyDescent="0.25">
      <c r="A15" s="26" t="s">
        <v>15</v>
      </c>
      <c r="B15" s="27">
        <f>[1]Внутренний!E19</f>
        <v>4261.8516</v>
      </c>
      <c r="C15" s="24">
        <f>B15*2</f>
        <v>8523.7031999999999</v>
      </c>
      <c r="D15" s="21">
        <f>[1]Внутренний!E25</f>
        <v>4513.0438800000002</v>
      </c>
      <c r="E15" s="25">
        <f>D15*2</f>
        <v>9026.0877600000003</v>
      </c>
      <c r="F15" s="23"/>
      <c r="G15" s="2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</row>
    <row r="16" spans="1:255" ht="18" customHeight="1" x14ac:dyDescent="0.25">
      <c r="A16" s="26" t="s">
        <v>16</v>
      </c>
      <c r="B16" s="27">
        <f>[1]Внутренний!E20</f>
        <v>4536.8121600000004</v>
      </c>
      <c r="C16" s="24">
        <f>B16*2</f>
        <v>9073.6243200000008</v>
      </c>
      <c r="D16" s="21">
        <f>[1]Внутренний!E26</f>
        <v>4804.2083999999995</v>
      </c>
      <c r="E16" s="25">
        <f>D16*2</f>
        <v>9608.4167999999991</v>
      </c>
      <c r="F16" s="23"/>
      <c r="G16" s="2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</row>
    <row r="17" spans="1:255" ht="19.5" customHeight="1" x14ac:dyDescent="0.25">
      <c r="A17" s="28" t="s">
        <v>17</v>
      </c>
      <c r="B17" s="29"/>
      <c r="C17" s="29"/>
      <c r="D17" s="30"/>
      <c r="E17" s="31"/>
      <c r="F17" s="23"/>
      <c r="G17" s="2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</row>
    <row r="18" spans="1:255" ht="19.5" customHeight="1" x14ac:dyDescent="0.25">
      <c r="A18" s="32" t="s">
        <v>18</v>
      </c>
      <c r="B18" s="33">
        <f>[1]Внутренний!E71</f>
        <v>1919.0639999999999</v>
      </c>
      <c r="C18" s="22" t="s">
        <v>11</v>
      </c>
      <c r="D18" s="27" t="s">
        <v>11</v>
      </c>
      <c r="E18" s="22" t="s">
        <v>11</v>
      </c>
      <c r="F18" s="23"/>
      <c r="G18" s="2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</row>
    <row r="19" spans="1:255" ht="18" customHeight="1" x14ac:dyDescent="0.25">
      <c r="A19" s="34" t="s">
        <v>19</v>
      </c>
      <c r="B19" s="33">
        <f>[1]Внутренний!E96</f>
        <v>2060.46</v>
      </c>
      <c r="C19" s="22" t="s">
        <v>11</v>
      </c>
      <c r="D19" s="27">
        <f>B19*1.05-3</f>
        <v>2160.4830000000002</v>
      </c>
      <c r="E19" s="22" t="s">
        <v>11</v>
      </c>
      <c r="F19" s="23"/>
      <c r="G19" s="23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</row>
    <row r="20" spans="1:255" ht="18" customHeight="1" x14ac:dyDescent="0.25">
      <c r="A20" s="34" t="s">
        <v>20</v>
      </c>
      <c r="B20" s="33">
        <f>[1]Внутренний!E97</f>
        <v>3294.8399999999997</v>
      </c>
      <c r="C20" s="22" t="s">
        <v>11</v>
      </c>
      <c r="D20" s="27">
        <f>B20*1.05</f>
        <v>3459.5819999999999</v>
      </c>
      <c r="E20" s="22" t="s">
        <v>11</v>
      </c>
      <c r="F20" s="23"/>
      <c r="G20" s="23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</row>
    <row r="21" spans="1:255" ht="18" customHeight="1" x14ac:dyDescent="0.25">
      <c r="A21" s="34" t="s">
        <v>21</v>
      </c>
      <c r="B21" s="33">
        <f>[1]Внутренний!E98-3</f>
        <v>3865.2479999999991</v>
      </c>
      <c r="C21" s="22" t="s">
        <v>11</v>
      </c>
      <c r="D21" s="27">
        <f>B21*1.05-2</f>
        <v>4056.5103999999992</v>
      </c>
      <c r="E21" s="22" t="s">
        <v>11</v>
      </c>
      <c r="F21" s="23"/>
      <c r="G21" s="23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</row>
    <row r="22" spans="1:255" ht="18" customHeight="1" x14ac:dyDescent="0.25">
      <c r="A22" s="34" t="s">
        <v>22</v>
      </c>
      <c r="B22" s="33">
        <f>[1]Внутренний!E99-3</f>
        <v>4290.12</v>
      </c>
      <c r="C22" s="22" t="s">
        <v>11</v>
      </c>
      <c r="D22" s="27">
        <f>B22*1.05+2</f>
        <v>4506.6260000000002</v>
      </c>
      <c r="E22" s="22" t="s">
        <v>11</v>
      </c>
      <c r="F22" s="23"/>
      <c r="G22" s="23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</row>
    <row r="23" spans="1:255" ht="18.75" customHeight="1" x14ac:dyDescent="0.25">
      <c r="A23" s="34" t="s">
        <v>23</v>
      </c>
      <c r="B23" s="35">
        <f>[1]Внутренний!E83-2</f>
        <v>9010.3119999999999</v>
      </c>
      <c r="C23" s="21">
        <f>B23*2-1</f>
        <v>18019.624</v>
      </c>
      <c r="D23" s="21">
        <f>B23*1.05-1</f>
        <v>9459.8276000000005</v>
      </c>
      <c r="E23" s="21">
        <f>D23*2</f>
        <v>18919.655200000001</v>
      </c>
      <c r="F23" s="23"/>
      <c r="G23" s="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</row>
    <row r="24" spans="1:255" ht="19.5" customHeight="1" x14ac:dyDescent="0.25">
      <c r="A24" s="36" t="s">
        <v>24</v>
      </c>
      <c r="B24" s="36"/>
      <c r="C24" s="36"/>
      <c r="D24" s="36"/>
      <c r="E24" s="36"/>
      <c r="F24" s="37"/>
      <c r="G24" s="37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</row>
    <row r="25" spans="1:255" ht="15" customHeight="1" x14ac:dyDescent="0.25">
      <c r="A25" s="26" t="s">
        <v>19</v>
      </c>
      <c r="B25" s="27">
        <f>[1]Внутренний!E72</f>
        <v>2143.56</v>
      </c>
      <c r="C25" s="38" t="s">
        <v>11</v>
      </c>
      <c r="D25" s="27">
        <f>B25*1.05</f>
        <v>2250.7379999999998</v>
      </c>
      <c r="E25" s="38" t="s">
        <v>11</v>
      </c>
      <c r="F25" s="37"/>
      <c r="G25" s="37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</row>
    <row r="26" spans="1:255" ht="15" customHeight="1" x14ac:dyDescent="0.25">
      <c r="A26" s="36" t="s">
        <v>25</v>
      </c>
      <c r="B26" s="36"/>
      <c r="C26" s="36"/>
      <c r="D26" s="36"/>
      <c r="E26" s="36"/>
      <c r="F26" s="37"/>
      <c r="G26" s="37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</row>
    <row r="27" spans="1:255" ht="15" customHeight="1" x14ac:dyDescent="0.25">
      <c r="A27" s="26" t="s">
        <v>26</v>
      </c>
      <c r="B27" s="27">
        <f>[1]Внутренний!E76</f>
        <v>2994.5039999999999</v>
      </c>
      <c r="C27" s="38" t="s">
        <v>11</v>
      </c>
      <c r="D27" s="27">
        <f>B27*1.05</f>
        <v>3144.2292000000002</v>
      </c>
      <c r="E27" s="38" t="s">
        <v>11</v>
      </c>
      <c r="F27" s="37"/>
      <c r="G27" s="3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</row>
    <row r="28" spans="1:255" ht="23.25" customHeight="1" x14ac:dyDescent="0.25">
      <c r="A28" s="39" t="s">
        <v>27</v>
      </c>
      <c r="B28" s="40"/>
      <c r="C28" s="40"/>
      <c r="D28" s="40"/>
      <c r="E28" s="41"/>
      <c r="F28" s="37"/>
      <c r="G28" s="37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</row>
    <row r="29" spans="1:255" ht="23.25" customHeight="1" x14ac:dyDescent="0.25">
      <c r="A29" s="42" t="s">
        <v>28</v>
      </c>
      <c r="B29" s="43">
        <f>C29/2-3</f>
        <v>2775.2858605000001</v>
      </c>
      <c r="C29" s="44">
        <f>[1]Внутренний!E28-1</f>
        <v>5556.5717210000003</v>
      </c>
      <c r="D29" s="45" t="s">
        <v>29</v>
      </c>
      <c r="E29" s="45"/>
      <c r="F29" s="37"/>
      <c r="G29" s="37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</row>
    <row r="30" spans="1:255" ht="23.25" customHeight="1" x14ac:dyDescent="0.25">
      <c r="A30" s="42" t="s">
        <v>30</v>
      </c>
      <c r="B30" s="43">
        <f>C30/2-4</f>
        <v>3330.0418274999997</v>
      </c>
      <c r="C30" s="44">
        <f>[1]Внутренний!E29-1</f>
        <v>6668.0836549999995</v>
      </c>
      <c r="D30" s="45"/>
      <c r="E30" s="45"/>
      <c r="F30" s="37"/>
      <c r="G30" s="37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</row>
    <row r="31" spans="1:255" ht="23.25" customHeight="1" x14ac:dyDescent="0.25">
      <c r="A31" s="42" t="s">
        <v>31</v>
      </c>
      <c r="B31" s="43">
        <f>C31/2</f>
        <v>5345.3904199999997</v>
      </c>
      <c r="C31" s="44">
        <f>[1]Внутренний!E30+1</f>
        <v>10690.780839999999</v>
      </c>
      <c r="D31" s="45"/>
      <c r="E31" s="45"/>
      <c r="F31" s="37"/>
      <c r="G31" s="37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</row>
    <row r="32" spans="1:255" ht="23.25" customHeight="1" x14ac:dyDescent="0.25">
      <c r="A32" s="42" t="s">
        <v>32</v>
      </c>
      <c r="B32" s="43">
        <f>C32/2-1</f>
        <v>5684.5190799999991</v>
      </c>
      <c r="C32" s="44">
        <f>[1]Внутренний!E31+1</f>
        <v>11371.038159999998</v>
      </c>
      <c r="D32" s="45"/>
      <c r="E32" s="45"/>
      <c r="F32" s="37"/>
      <c r="G32" s="37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</row>
    <row r="33" spans="1:255" ht="23.25" customHeight="1" x14ac:dyDescent="0.25">
      <c r="A33" s="42" t="s">
        <v>33</v>
      </c>
      <c r="B33" s="43">
        <f>C33/2</f>
        <v>6170.4215800000002</v>
      </c>
      <c r="C33" s="44">
        <f>[1]Внутренний!E32-1</f>
        <v>12340.84316</v>
      </c>
      <c r="D33" s="45"/>
      <c r="E33" s="45"/>
      <c r="F33" s="37"/>
      <c r="G33" s="37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</row>
    <row r="34" spans="1:255" ht="18.600000000000001" customHeight="1" x14ac:dyDescent="0.25">
      <c r="A34" s="46" t="s">
        <v>34</v>
      </c>
      <c r="B34" s="47"/>
      <c r="C34" s="47"/>
      <c r="D34" s="47"/>
      <c r="E34" s="48"/>
      <c r="F34" s="37"/>
      <c r="G34" s="3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</row>
    <row r="35" spans="1:255" ht="18.600000000000001" customHeight="1" x14ac:dyDescent="0.25">
      <c r="A35" s="49" t="s">
        <v>3</v>
      </c>
      <c r="B35" s="50" t="s">
        <v>4</v>
      </c>
      <c r="C35" s="50"/>
      <c r="D35" s="50"/>
      <c r="E35" s="50"/>
      <c r="F35" s="51"/>
      <c r="G35" s="37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</row>
    <row r="36" spans="1:255" ht="18.600000000000001" customHeight="1" x14ac:dyDescent="0.25">
      <c r="A36" s="52"/>
      <c r="B36" s="14" t="s">
        <v>5</v>
      </c>
      <c r="C36" s="14"/>
      <c r="D36" s="14" t="s">
        <v>6</v>
      </c>
      <c r="E36" s="14"/>
      <c r="F36" s="51"/>
      <c r="G36" s="37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</row>
    <row r="37" spans="1:255" ht="18.600000000000001" customHeight="1" x14ac:dyDescent="0.25">
      <c r="A37" s="52"/>
      <c r="B37" s="53" t="s">
        <v>7</v>
      </c>
      <c r="C37" s="53" t="s">
        <v>8</v>
      </c>
      <c r="D37" s="16" t="s">
        <v>7</v>
      </c>
      <c r="E37" s="16" t="s">
        <v>7</v>
      </c>
      <c r="F37" s="51"/>
      <c r="G37" s="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</row>
    <row r="38" spans="1:255" ht="72" customHeight="1" x14ac:dyDescent="0.25">
      <c r="A38" s="54"/>
      <c r="B38" s="55"/>
      <c r="C38" s="55"/>
      <c r="D38" s="56" t="s">
        <v>35</v>
      </c>
      <c r="E38" s="56" t="s">
        <v>36</v>
      </c>
      <c r="F38" s="51"/>
      <c r="G38" s="37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</row>
    <row r="39" spans="1:255" ht="15.75" customHeight="1" x14ac:dyDescent="0.25">
      <c r="A39" s="57" t="s">
        <v>37</v>
      </c>
      <c r="B39" s="33">
        <f>C39/2</f>
        <v>3433.5096999999996</v>
      </c>
      <c r="C39" s="58">
        <f>[1]Внутренний!E34-1</f>
        <v>6867.0193999999992</v>
      </c>
      <c r="D39" s="33">
        <f>B39*1.05-3</f>
        <v>3602.1851849999998</v>
      </c>
      <c r="E39" s="33">
        <f>B39*1.1</f>
        <v>3776.86067</v>
      </c>
      <c r="F39" s="59"/>
      <c r="G39" s="6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</row>
    <row r="40" spans="1:255" ht="15.75" customHeight="1" x14ac:dyDescent="0.25">
      <c r="A40" s="57" t="s">
        <v>38</v>
      </c>
      <c r="B40" s="33">
        <f>C40/2-1</f>
        <v>5492.9155199999996</v>
      </c>
      <c r="C40" s="58">
        <f>[1]Внутренний!E35-1</f>
        <v>10987.831039999999</v>
      </c>
      <c r="D40" s="33">
        <f>B40*1.05</f>
        <v>5767.5612959999999</v>
      </c>
      <c r="E40" s="33">
        <f>B40*1.1-1</f>
        <v>6041.2070720000002</v>
      </c>
      <c r="F40" s="61"/>
      <c r="G40" s="6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</row>
    <row r="41" spans="1:255" ht="18.75" customHeight="1" x14ac:dyDescent="0.25">
      <c r="A41" s="57" t="s">
        <v>39</v>
      </c>
      <c r="B41" s="33">
        <f>C41/2+1</f>
        <v>6412.1555600000002</v>
      </c>
      <c r="C41" s="58">
        <f>[1]Внутренний!E36+2</f>
        <v>12822.31112</v>
      </c>
      <c r="D41" s="33">
        <f>B41*1.05</f>
        <v>6732.7633380000007</v>
      </c>
      <c r="E41" s="33">
        <f>B41*1.1+1</f>
        <v>7054.3711160000012</v>
      </c>
      <c r="F41" s="61"/>
      <c r="G41" s="62"/>
      <c r="H41" s="62"/>
    </row>
    <row r="42" spans="1:255" ht="20.45" customHeight="1" x14ac:dyDescent="0.25">
      <c r="A42" s="57" t="s">
        <v>40</v>
      </c>
      <c r="B42" s="33">
        <f>C42/2+2</f>
        <v>7327.8894200000004</v>
      </c>
      <c r="C42" s="58">
        <f>[1]Внутренний!E37</f>
        <v>14651.778840000001</v>
      </c>
      <c r="D42" s="33">
        <f>B42*1.05-1</f>
        <v>7693.2838910000009</v>
      </c>
      <c r="E42" s="33">
        <f>B42*1.1-2</f>
        <v>8058.6783620000015</v>
      </c>
      <c r="F42" s="61"/>
      <c r="G42" s="62"/>
      <c r="H42" s="62"/>
    </row>
    <row r="43" spans="1:255" ht="16.899999999999999" customHeight="1" x14ac:dyDescent="0.25">
      <c r="A43" s="57" t="s">
        <v>41</v>
      </c>
      <c r="B43" s="33">
        <f>C43/2-1</f>
        <v>11673.139160000001</v>
      </c>
      <c r="C43" s="58">
        <f>[1]Внутренний!E38-3</f>
        <v>23348.278320000001</v>
      </c>
      <c r="D43" s="33">
        <f>B43*1.1-2</f>
        <v>12838.453076000002</v>
      </c>
      <c r="E43" s="33">
        <f>C43*1.1/2-3</f>
        <v>12838.553076000002</v>
      </c>
      <c r="F43" s="61"/>
      <c r="G43" s="62"/>
      <c r="H43" s="62"/>
    </row>
    <row r="44" spans="1:255" ht="16.899999999999999" customHeight="1" x14ac:dyDescent="0.25">
      <c r="A44" s="57" t="s">
        <v>42</v>
      </c>
      <c r="B44" s="33">
        <f>C44/2-3</f>
        <v>14189.915000000001</v>
      </c>
      <c r="C44" s="58">
        <f>[1]Внутренний!E39-2</f>
        <v>28385.83</v>
      </c>
      <c r="D44" s="33" t="s">
        <v>43</v>
      </c>
      <c r="E44" s="33" t="s">
        <v>43</v>
      </c>
      <c r="F44" s="61"/>
      <c r="G44" s="63"/>
      <c r="H44" s="62"/>
    </row>
    <row r="45" spans="1:255" ht="16.899999999999999" customHeight="1" x14ac:dyDescent="0.25">
      <c r="A45" s="57" t="s">
        <v>44</v>
      </c>
      <c r="B45" s="33">
        <f>C45/2</f>
        <v>16025.3889</v>
      </c>
      <c r="C45" s="58">
        <f>[1]Внутренний!E40</f>
        <v>32050.7778</v>
      </c>
      <c r="D45" s="33" t="s">
        <v>43</v>
      </c>
      <c r="E45" s="33" t="s">
        <v>43</v>
      </c>
      <c r="F45" s="61"/>
      <c r="G45" s="63"/>
      <c r="H45" s="62"/>
    </row>
    <row r="46" spans="1:255" ht="16.899999999999999" customHeight="1" x14ac:dyDescent="0.25">
      <c r="A46" s="57" t="s">
        <v>45</v>
      </c>
      <c r="B46" s="33">
        <f>C46/2+1</f>
        <v>16941.122759999998</v>
      </c>
      <c r="C46" s="58">
        <f>[1]Внутренний!E41-2</f>
        <v>33880.245519999997</v>
      </c>
      <c r="D46" s="33" t="s">
        <v>43</v>
      </c>
      <c r="E46" s="33" t="s">
        <v>43</v>
      </c>
      <c r="F46" s="64" t="s">
        <v>46</v>
      </c>
      <c r="G46" s="65"/>
      <c r="H46" s="62"/>
    </row>
    <row r="47" spans="1:255" ht="15.75" x14ac:dyDescent="0.25">
      <c r="A47" s="66" t="s">
        <v>47</v>
      </c>
      <c r="B47" s="67"/>
      <c r="C47" s="67"/>
      <c r="D47" s="67"/>
      <c r="E47" s="68"/>
      <c r="F47" s="69"/>
      <c r="G47" s="70" t="s">
        <v>48</v>
      </c>
    </row>
    <row r="48" spans="1:255" ht="15.75" x14ac:dyDescent="0.25">
      <c r="A48" s="71" t="s">
        <v>49</v>
      </c>
      <c r="B48" s="71"/>
      <c r="C48" s="71"/>
      <c r="D48" s="71"/>
      <c r="E48" s="71"/>
      <c r="F48" s="69"/>
      <c r="G48" s="70" t="s">
        <v>50</v>
      </c>
    </row>
    <row r="49" spans="1:255" ht="12.75" customHeight="1" x14ac:dyDescent="0.25">
      <c r="A49" s="71" t="s">
        <v>51</v>
      </c>
      <c r="B49" s="71"/>
      <c r="C49" s="71"/>
      <c r="D49" s="71"/>
      <c r="E49" s="71"/>
      <c r="F49" s="69"/>
      <c r="G49" s="72" t="s">
        <v>52</v>
      </c>
    </row>
    <row r="50" spans="1:255" ht="21" customHeight="1" x14ac:dyDescent="0.25">
      <c r="A50" s="71" t="s">
        <v>53</v>
      </c>
      <c r="B50" s="71"/>
      <c r="C50" s="71"/>
      <c r="D50" s="71"/>
      <c r="E50" s="71"/>
      <c r="F50" s="59"/>
      <c r="G50" s="72"/>
    </row>
    <row r="51" spans="1:255" s="2" customFormat="1" ht="36" customHeight="1" x14ac:dyDescent="0.35">
      <c r="A51" s="1" t="s">
        <v>0</v>
      </c>
      <c r="B51" s="1"/>
      <c r="C51" s="1"/>
      <c r="D51" s="1"/>
      <c r="E51" s="1"/>
      <c r="F51" s="1"/>
      <c r="G51" s="1"/>
      <c r="H51" s="1"/>
    </row>
    <row r="52" spans="1:255" s="2" customFormat="1" ht="12.6" customHeight="1" x14ac:dyDescent="0.35">
      <c r="A52" s="3" t="s">
        <v>1</v>
      </c>
      <c r="B52" s="3"/>
      <c r="C52" s="3"/>
      <c r="D52" s="3"/>
      <c r="E52" s="3"/>
      <c r="F52" s="3"/>
      <c r="G52" s="3"/>
      <c r="H52" s="3"/>
    </row>
    <row r="53" spans="1:255" s="2" customFormat="1" ht="12.6" customHeight="1" x14ac:dyDescent="0.35">
      <c r="A53" s="3"/>
      <c r="B53" s="3"/>
      <c r="C53" s="3"/>
      <c r="D53" s="3"/>
      <c r="E53" s="3"/>
      <c r="F53" s="3"/>
      <c r="G53" s="3"/>
      <c r="H53" s="3"/>
    </row>
    <row r="54" spans="1:255" s="5" customFormat="1" ht="48" customHeight="1" x14ac:dyDescent="0.3">
      <c r="A54" s="4"/>
      <c r="B54" s="4"/>
      <c r="C54" s="4"/>
      <c r="D54" s="4"/>
      <c r="E54" s="4"/>
      <c r="F54" s="4"/>
      <c r="G54" s="4"/>
      <c r="H54" s="4"/>
    </row>
    <row r="55" spans="1:255" ht="12.6" customHeight="1" x14ac:dyDescent="0.25">
      <c r="F55" s="59"/>
    </row>
    <row r="56" spans="1:255" ht="25.35" customHeight="1" x14ac:dyDescent="0.25">
      <c r="A56" s="73" t="s">
        <v>54</v>
      </c>
      <c r="B56" s="74"/>
      <c r="C56" s="74"/>
      <c r="D56" s="74"/>
      <c r="E56" s="74"/>
      <c r="F56" s="74"/>
      <c r="G56" s="75"/>
      <c r="H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</row>
    <row r="57" spans="1:255" ht="15.75" x14ac:dyDescent="0.25">
      <c r="A57" s="76" t="s">
        <v>55</v>
      </c>
      <c r="B57" s="77"/>
      <c r="C57" s="77"/>
      <c r="D57" s="77"/>
      <c r="E57" s="78"/>
      <c r="F57"/>
      <c r="G57"/>
      <c r="H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</row>
    <row r="58" spans="1:255" ht="17.25" customHeight="1" x14ac:dyDescent="0.25">
      <c r="A58" s="79" t="s">
        <v>3</v>
      </c>
      <c r="B58" s="79" t="s">
        <v>56</v>
      </c>
      <c r="C58" s="79"/>
      <c r="D58" s="79"/>
      <c r="E58" s="79"/>
      <c r="F58"/>
      <c r="G58"/>
      <c r="H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</row>
    <row r="59" spans="1:255" ht="17.25" customHeight="1" x14ac:dyDescent="0.25">
      <c r="A59" s="79"/>
      <c r="B59" s="79" t="s">
        <v>5</v>
      </c>
      <c r="C59" s="79"/>
      <c r="D59" s="79" t="s">
        <v>6</v>
      </c>
      <c r="E59" s="7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</row>
    <row r="60" spans="1:255" ht="14.85" customHeight="1" x14ac:dyDescent="0.25">
      <c r="A60" s="80"/>
      <c r="B60" s="81" t="s">
        <v>57</v>
      </c>
      <c r="C60" s="81" t="s">
        <v>58</v>
      </c>
      <c r="D60" s="81" t="s">
        <v>57</v>
      </c>
      <c r="E60" s="81" t="s">
        <v>58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</row>
    <row r="61" spans="1:255" ht="21" customHeight="1" x14ac:dyDescent="0.25">
      <c r="A61" s="82" t="s">
        <v>59</v>
      </c>
      <c r="B61" s="83">
        <f>C61/6.2525</f>
        <v>184.92355169932026</v>
      </c>
      <c r="C61" s="84">
        <f>[1]Внутренний!E135+1</f>
        <v>1156.2345069999999</v>
      </c>
      <c r="D61" s="83" t="s">
        <v>11</v>
      </c>
      <c r="E61" s="84" t="s">
        <v>11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</row>
    <row r="62" spans="1:255" ht="21" customHeight="1" x14ac:dyDescent="0.25">
      <c r="A62" s="82" t="s">
        <v>60</v>
      </c>
      <c r="B62" s="83">
        <f>C62/6.2525</f>
        <v>618.62792131147535</v>
      </c>
      <c r="C62" s="84">
        <f>[1]Внутренний!E136-1</f>
        <v>3867.9710779999996</v>
      </c>
      <c r="D62" s="83" t="s">
        <v>11</v>
      </c>
      <c r="E62" s="84" t="s">
        <v>11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</row>
    <row r="63" spans="1:255" ht="21" customHeight="1" x14ac:dyDescent="0.25">
      <c r="A63" s="82" t="s">
        <v>61</v>
      </c>
      <c r="B63" s="83">
        <f t="shared" ref="B63:B73" si="0">C63/6.2525</f>
        <v>824.85329404238291</v>
      </c>
      <c r="C63" s="84">
        <f>[1]Внутренний!E137-1</f>
        <v>5157.3952209999998</v>
      </c>
      <c r="D63" s="83">
        <f t="shared" ref="D63:D72" si="1">E63/6.2525</f>
        <v>901.64864006397431</v>
      </c>
      <c r="E63" s="84">
        <f>[1]Внутренний!E160</f>
        <v>5637.5581219999995</v>
      </c>
      <c r="I63"/>
    </row>
    <row r="64" spans="1:255" ht="21" customHeight="1" x14ac:dyDescent="0.25">
      <c r="A64" s="82" t="s">
        <v>62</v>
      </c>
      <c r="B64" s="83">
        <f t="shared" si="0"/>
        <v>1020.5401919232307</v>
      </c>
      <c r="C64" s="84">
        <f>[1]Внутренний!E138-3</f>
        <v>6380.9275500000003</v>
      </c>
      <c r="D64" s="83" t="s">
        <v>11</v>
      </c>
      <c r="E64" s="84" t="s">
        <v>11</v>
      </c>
      <c r="I64"/>
    </row>
    <row r="65" spans="1:255" ht="21" customHeight="1" x14ac:dyDescent="0.25">
      <c r="A65" s="82" t="s">
        <v>63</v>
      </c>
      <c r="B65" s="83">
        <f t="shared" si="0"/>
        <v>1213.2977664934026</v>
      </c>
      <c r="C65" s="84">
        <f>[1]Внутренний!E139-1</f>
        <v>7586.1442850000003</v>
      </c>
      <c r="D65" s="83">
        <f t="shared" si="1"/>
        <v>1299.5732967612955</v>
      </c>
      <c r="E65" s="84">
        <f>[1]Внутренний!E161</f>
        <v>8125.5820380000005</v>
      </c>
      <c r="I65"/>
    </row>
    <row r="66" spans="1:255" ht="21" customHeight="1" x14ac:dyDescent="0.25">
      <c r="A66" s="82" t="s">
        <v>64</v>
      </c>
      <c r="B66" s="83">
        <f t="shared" si="0"/>
        <v>1429.2680639744101</v>
      </c>
      <c r="C66" s="84">
        <f>[1]Внутренний!E140-1</f>
        <v>8936.4985699999997</v>
      </c>
      <c r="D66" s="83" t="s">
        <v>11</v>
      </c>
      <c r="E66" s="84" t="s">
        <v>11</v>
      </c>
      <c r="I66"/>
    </row>
    <row r="67" spans="1:255" ht="21" customHeight="1" x14ac:dyDescent="0.25">
      <c r="A67" s="82" t="s">
        <v>65</v>
      </c>
      <c r="B67" s="83">
        <f t="shared" si="0"/>
        <v>1617.7836673330667</v>
      </c>
      <c r="C67" s="84">
        <f>[1]Внутренний!E141-1</f>
        <v>10115.19238</v>
      </c>
      <c r="D67" s="83">
        <f t="shared" si="1"/>
        <v>1732.7643956817274</v>
      </c>
      <c r="E67" s="84">
        <f>[1]Внутренний!E162</f>
        <v>10834.109384000001</v>
      </c>
      <c r="I67"/>
    </row>
    <row r="68" spans="1:255" ht="21" customHeight="1" x14ac:dyDescent="0.25">
      <c r="A68" s="82" t="s">
        <v>66</v>
      </c>
      <c r="B68" s="83">
        <f t="shared" si="0"/>
        <v>1837.9959360255896</v>
      </c>
      <c r="C68" s="84">
        <f>[1]Внутренний!E142+1</f>
        <v>11492.069589999999</v>
      </c>
      <c r="D68" s="83" t="s">
        <v>11</v>
      </c>
      <c r="E68" s="84" t="s">
        <v>11</v>
      </c>
      <c r="I68"/>
    </row>
    <row r="69" spans="1:255" ht="21" customHeight="1" x14ac:dyDescent="0.25">
      <c r="A69" s="82" t="s">
        <v>67</v>
      </c>
      <c r="B69" s="83">
        <f t="shared" si="0"/>
        <v>2022.1096321471412</v>
      </c>
      <c r="C69" s="84">
        <f>[1]Внутренний!E143-2</f>
        <v>12643.240475000001</v>
      </c>
      <c r="D69" s="83">
        <f t="shared" si="1"/>
        <v>2165.955494602159</v>
      </c>
      <c r="E69" s="84">
        <f>[1]Внутренний!E163</f>
        <v>13542.63673</v>
      </c>
    </row>
    <row r="70" spans="1:255" ht="21" customHeight="1" x14ac:dyDescent="0.25">
      <c r="A70" s="82" t="s">
        <v>68</v>
      </c>
      <c r="B70" s="83">
        <f t="shared" si="0"/>
        <v>2426.5955329868052</v>
      </c>
      <c r="C70" s="84">
        <f>[1]Внутренний!E144-2</f>
        <v>15172.288570000001</v>
      </c>
      <c r="D70" s="83">
        <f t="shared" si="1"/>
        <v>2599.1446331867251</v>
      </c>
      <c r="E70" s="84">
        <f>[1]Внутренний!E164</f>
        <v>16251.151818999999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</row>
    <row r="71" spans="1:255" ht="21" customHeight="1" x14ac:dyDescent="0.25">
      <c r="A71" s="82" t="s">
        <v>69</v>
      </c>
      <c r="B71" s="83">
        <f t="shared" si="0"/>
        <v>3235.4073986405438</v>
      </c>
      <c r="C71" s="84">
        <f>[1]Внутренний!E145-3</f>
        <v>20229.384760000001</v>
      </c>
      <c r="D71" s="83">
        <f t="shared" si="1"/>
        <v>3465.5268310275887</v>
      </c>
      <c r="E71" s="84">
        <f>[1]Внутренний!E165</f>
        <v>21668.206511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</row>
    <row r="72" spans="1:255" ht="21" customHeight="1" x14ac:dyDescent="0.25">
      <c r="A72" s="82" t="s">
        <v>70</v>
      </c>
      <c r="B72" s="83">
        <f t="shared" si="0"/>
        <v>4331.7490928428633</v>
      </c>
      <c r="C72" s="84">
        <f>[1]Внутренний!E146-1</f>
        <v>27084.261203000002</v>
      </c>
      <c r="D72" s="83">
        <f t="shared" si="1"/>
        <v>4508.2392796481399</v>
      </c>
      <c r="E72" s="85">
        <f>[1]Внутренний!E166</f>
        <v>28187.766095999999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</row>
    <row r="73" spans="1:255" ht="21" customHeight="1" x14ac:dyDescent="0.25">
      <c r="A73" s="86" t="s">
        <v>71</v>
      </c>
      <c r="B73" s="87">
        <f t="shared" si="0"/>
        <v>5409.887919712115</v>
      </c>
      <c r="C73" s="85">
        <f>[1]Внутренний!E147</f>
        <v>33825.324218000002</v>
      </c>
      <c r="D73" s="83" t="s">
        <v>11</v>
      </c>
      <c r="E73" s="84" t="s">
        <v>11</v>
      </c>
      <c r="F73" s="88"/>
      <c r="G73" s="88"/>
      <c r="H73" s="88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</row>
    <row r="74" spans="1:255" ht="13.5" customHeight="1" x14ac:dyDescent="0.25">
      <c r="A74" s="89" t="s">
        <v>72</v>
      </c>
      <c r="B74" s="89"/>
      <c r="C74" s="89"/>
      <c r="D74" s="89"/>
      <c r="E74" s="89"/>
      <c r="F74" s="88"/>
      <c r="G74" s="88"/>
      <c r="H74" s="88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</row>
    <row r="75" spans="1:255" ht="7.5" customHeight="1" x14ac:dyDescent="0.25">
      <c r="A75" s="89"/>
      <c r="B75" s="89"/>
      <c r="C75" s="89"/>
      <c r="D75" s="89"/>
      <c r="E75" s="89"/>
      <c r="F75" s="88"/>
      <c r="G75" s="88"/>
      <c r="H75" s="88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</row>
    <row r="76" spans="1:255" ht="12" customHeight="1" x14ac:dyDescent="0.25">
      <c r="H76" s="90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</row>
    <row r="77" spans="1:255" ht="25.35" customHeight="1" x14ac:dyDescent="0.25">
      <c r="A77" s="91" t="s">
        <v>73</v>
      </c>
      <c r="B77" s="91"/>
      <c r="C77" s="91"/>
      <c r="D77" s="91"/>
      <c r="E77" s="91"/>
      <c r="F77" s="91"/>
      <c r="G77" s="91"/>
      <c r="H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</row>
    <row r="78" spans="1:255" ht="18.75" customHeight="1" x14ac:dyDescent="0.25">
      <c r="A78" s="92" t="s">
        <v>74</v>
      </c>
      <c r="B78" s="93"/>
      <c r="C78" s="93"/>
      <c r="D78" s="93"/>
      <c r="E78" s="94"/>
      <c r="F78"/>
      <c r="G78"/>
      <c r="H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</row>
    <row r="79" spans="1:255" ht="17.25" customHeight="1" x14ac:dyDescent="0.25">
      <c r="A79" s="79" t="s">
        <v>3</v>
      </c>
      <c r="B79" s="79" t="s">
        <v>56</v>
      </c>
      <c r="C79" s="79"/>
      <c r="D79" s="79"/>
      <c r="E79" s="79"/>
      <c r="F79"/>
      <c r="G79"/>
      <c r="H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</row>
    <row r="80" spans="1:255" ht="17.25" customHeight="1" x14ac:dyDescent="0.25">
      <c r="A80" s="79"/>
      <c r="B80" s="79" t="s">
        <v>5</v>
      </c>
      <c r="C80" s="79"/>
      <c r="D80" s="79" t="s">
        <v>6</v>
      </c>
      <c r="E80" s="79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</row>
    <row r="81" spans="1:255" ht="14.85" customHeight="1" x14ac:dyDescent="0.25">
      <c r="A81" s="80"/>
      <c r="B81" s="81" t="s">
        <v>57</v>
      </c>
      <c r="C81" s="81" t="s">
        <v>58</v>
      </c>
      <c r="D81" s="81" t="s">
        <v>57</v>
      </c>
      <c r="E81" s="81" t="s">
        <v>58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</row>
    <row r="82" spans="1:255" ht="52.5" customHeight="1" x14ac:dyDescent="0.25">
      <c r="A82" s="82" t="s">
        <v>75</v>
      </c>
      <c r="B82" s="83">
        <f>C82/1.05/2</f>
        <v>369.08800000000002</v>
      </c>
      <c r="C82" s="84">
        <f>[1]Внутренний!E124</f>
        <v>775.08480000000009</v>
      </c>
      <c r="D82" s="83">
        <f>E82/1.05/2</f>
        <v>387.54240000000004</v>
      </c>
      <c r="E82" s="84">
        <f>C82*1.05</f>
        <v>813.83904000000018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</row>
    <row r="83" spans="1:255" ht="52.5" customHeight="1" x14ac:dyDescent="0.25">
      <c r="A83" s="82" t="s">
        <v>76</v>
      </c>
      <c r="B83" s="83">
        <f>C83/1.05/2</f>
        <v>597.57104761904759</v>
      </c>
      <c r="C83" s="84">
        <f>[1]Внутренний!E126</f>
        <v>1254.8992000000001</v>
      </c>
      <c r="D83" s="83">
        <f>E83/1.05/2</f>
        <v>627.44960000000003</v>
      </c>
      <c r="E83" s="84">
        <f>C83*1.05</f>
        <v>1317.6441600000001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</row>
    <row r="84" spans="1:255" ht="16.5" customHeight="1" x14ac:dyDescent="0.25">
      <c r="A84" s="95"/>
      <c r="B84" s="96"/>
      <c r="C84" s="97"/>
      <c r="D84" s="96"/>
      <c r="E84" s="97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</row>
    <row r="85" spans="1:255" ht="16.5" customHeight="1" x14ac:dyDescent="0.25">
      <c r="A85" s="98" t="s">
        <v>77</v>
      </c>
      <c r="B85" s="98"/>
      <c r="C85" s="98"/>
      <c r="D85" s="98"/>
      <c r="E85" s="98"/>
      <c r="F85" s="98"/>
      <c r="G85" s="98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</row>
    <row r="86" spans="1:255" ht="36.75" customHeight="1" x14ac:dyDescent="0.25">
      <c r="A86" s="99" t="s">
        <v>78</v>
      </c>
      <c r="B86" s="99"/>
      <c r="C86" s="99"/>
      <c r="D86" s="99"/>
      <c r="E86" s="99"/>
      <c r="F86" s="99"/>
      <c r="G86" s="99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</row>
    <row r="87" spans="1:255" ht="42" customHeight="1" x14ac:dyDescent="0.25">
      <c r="A87" s="99" t="s">
        <v>79</v>
      </c>
      <c r="B87" s="99"/>
      <c r="C87" s="99"/>
      <c r="D87" s="99"/>
      <c r="E87" s="99"/>
      <c r="F87" s="99"/>
      <c r="G87" s="99"/>
      <c r="H87" s="90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</row>
    <row r="88" spans="1:255" ht="19.5" customHeight="1" x14ac:dyDescent="0.25">
      <c r="A88" s="98" t="s">
        <v>80</v>
      </c>
      <c r="B88" s="98"/>
      <c r="C88" s="98"/>
      <c r="D88" s="98"/>
      <c r="E88" s="98"/>
      <c r="F88" s="98"/>
      <c r="G88" s="98"/>
      <c r="H88" s="90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</row>
    <row r="89" spans="1:255" ht="19.5" customHeight="1" x14ac:dyDescent="0.25">
      <c r="A89" s="98" t="s">
        <v>81</v>
      </c>
      <c r="B89" s="98"/>
      <c r="C89" s="98"/>
      <c r="D89" s="98"/>
      <c r="E89" s="98"/>
      <c r="F89" s="98"/>
      <c r="G89" s="98"/>
      <c r="H89" s="90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</row>
    <row r="90" spans="1:255" ht="16.5" customHeight="1" x14ac:dyDescent="0.25">
      <c r="H90" s="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</row>
    <row r="91" spans="1:255" s="2" customFormat="1" ht="36" customHeight="1" x14ac:dyDescent="0.35">
      <c r="A91" s="1" t="s">
        <v>0</v>
      </c>
      <c r="B91" s="1"/>
      <c r="C91" s="1"/>
      <c r="D91" s="1"/>
      <c r="E91" s="1"/>
      <c r="F91" s="1"/>
      <c r="G91" s="1"/>
      <c r="H91" s="1"/>
    </row>
    <row r="92" spans="1:255" s="2" customFormat="1" ht="12.6" customHeight="1" x14ac:dyDescent="0.35">
      <c r="A92" s="3" t="s">
        <v>1</v>
      </c>
      <c r="B92" s="3"/>
      <c r="C92" s="3"/>
      <c r="D92" s="3"/>
      <c r="E92" s="3"/>
      <c r="F92" s="3"/>
      <c r="G92" s="3"/>
      <c r="H92" s="3"/>
    </row>
    <row r="93" spans="1:255" s="2" customFormat="1" ht="12.6" customHeight="1" x14ac:dyDescent="0.35">
      <c r="A93" s="3"/>
      <c r="B93" s="3"/>
      <c r="C93" s="3"/>
      <c r="D93" s="3"/>
      <c r="E93" s="3"/>
      <c r="F93" s="3"/>
      <c r="G93" s="3"/>
      <c r="H93" s="3"/>
    </row>
    <row r="94" spans="1:255" s="5" customFormat="1" ht="48" customHeight="1" x14ac:dyDescent="0.3">
      <c r="A94" s="4"/>
      <c r="B94" s="4"/>
      <c r="C94" s="4"/>
      <c r="D94" s="4"/>
      <c r="E94" s="4"/>
      <c r="F94" s="4"/>
      <c r="G94" s="4"/>
      <c r="H94" s="4"/>
    </row>
    <row r="95" spans="1:255" s="5" customFormat="1" ht="13.5" customHeight="1" x14ac:dyDescent="0.3">
      <c r="A95" s="100"/>
      <c r="B95" s="100"/>
      <c r="C95" s="100"/>
      <c r="D95" s="100"/>
      <c r="E95" s="100"/>
      <c r="F95" s="100"/>
      <c r="G95" s="100"/>
      <c r="H95" s="101"/>
    </row>
    <row r="96" spans="1:255" ht="35.25" customHeight="1" x14ac:dyDescent="0.3">
      <c r="A96" s="102" t="s">
        <v>82</v>
      </c>
      <c r="B96" s="103"/>
      <c r="C96" s="103"/>
      <c r="D96" s="103"/>
      <c r="E96" s="103"/>
      <c r="F96" s="103"/>
      <c r="G96" s="104"/>
      <c r="H96" s="105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</row>
    <row r="97" spans="1:255" ht="10.5" customHeight="1" x14ac:dyDescent="0.25">
      <c r="A97" s="106"/>
      <c r="B97" s="107"/>
      <c r="C97" s="107"/>
      <c r="D97" s="107"/>
      <c r="E97" s="107"/>
      <c r="F97" s="107"/>
      <c r="G97" s="10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</row>
    <row r="98" spans="1:255" ht="15.6" customHeight="1" x14ac:dyDescent="0.25">
      <c r="A98" s="108" t="s">
        <v>83</v>
      </c>
      <c r="B98" s="109"/>
      <c r="C98" s="110" t="s">
        <v>3</v>
      </c>
      <c r="D98" s="111" t="s">
        <v>84</v>
      </c>
      <c r="E98" s="111" t="s">
        <v>85</v>
      </c>
      <c r="F98" s="112"/>
      <c r="G98" s="112"/>
      <c r="H98" s="113"/>
    </row>
    <row r="99" spans="1:255" ht="18.75" customHeight="1" x14ac:dyDescent="0.25">
      <c r="A99" s="114" t="s">
        <v>86</v>
      </c>
      <c r="B99" s="115"/>
      <c r="C99" s="116" t="s">
        <v>87</v>
      </c>
      <c r="D99" s="117">
        <v>6</v>
      </c>
      <c r="E99" s="118">
        <f>[1]Внутренний!E564+[1]Внутренний!E565</f>
        <v>1141.05872</v>
      </c>
      <c r="F99" s="119"/>
      <c r="G99" s="119"/>
      <c r="H99" s="120"/>
    </row>
    <row r="100" spans="1:255" ht="18.75" customHeight="1" x14ac:dyDescent="0.25">
      <c r="A100" s="121" t="s">
        <v>88</v>
      </c>
      <c r="B100" s="122"/>
      <c r="C100" s="123" t="s">
        <v>89</v>
      </c>
      <c r="D100" s="117">
        <v>6</v>
      </c>
      <c r="E100" s="118">
        <f>[1]Внутренний!E573</f>
        <v>356.54400000000004</v>
      </c>
      <c r="F100" s="119"/>
      <c r="G100" s="119"/>
      <c r="H100" s="120"/>
    </row>
    <row r="101" spans="1:255" ht="18.75" customHeight="1" x14ac:dyDescent="0.25">
      <c r="A101" s="124"/>
      <c r="B101" s="125"/>
      <c r="C101" s="116">
        <v>6</v>
      </c>
      <c r="D101" s="117">
        <v>6</v>
      </c>
      <c r="E101" s="118">
        <f>[1]Внутренний!E573</f>
        <v>356.54400000000004</v>
      </c>
      <c r="F101" s="119"/>
      <c r="G101" s="119"/>
      <c r="H101" s="120"/>
    </row>
    <row r="102" spans="1:255" ht="18.75" customHeight="1" x14ac:dyDescent="0.25">
      <c r="A102" s="124"/>
      <c r="B102" s="125"/>
      <c r="C102" s="116">
        <v>8</v>
      </c>
      <c r="D102" s="117">
        <v>6</v>
      </c>
      <c r="E102" s="118">
        <f>[1]Внутренний!E572</f>
        <v>430.8036800000001</v>
      </c>
      <c r="F102" s="119"/>
      <c r="G102" s="119"/>
      <c r="H102" s="120"/>
    </row>
    <row r="103" spans="1:255" ht="18.75" customHeight="1" x14ac:dyDescent="0.25">
      <c r="A103" s="124"/>
      <c r="B103" s="125"/>
      <c r="C103" s="116">
        <v>10</v>
      </c>
      <c r="D103" s="117">
        <v>6</v>
      </c>
      <c r="E103" s="118">
        <f>[1]Внутренний!E571</f>
        <v>694.63200000000006</v>
      </c>
      <c r="F103" s="119"/>
      <c r="G103" s="119"/>
      <c r="H103" s="120"/>
    </row>
    <row r="104" spans="1:255" ht="18.75" customHeight="1" x14ac:dyDescent="0.25">
      <c r="A104" s="126"/>
      <c r="B104" s="127"/>
      <c r="C104" s="116">
        <v>16</v>
      </c>
      <c r="D104" s="117">
        <v>6</v>
      </c>
      <c r="E104" s="118">
        <v>800</v>
      </c>
      <c r="F104" s="119"/>
      <c r="G104" s="119"/>
      <c r="H104" s="120"/>
    </row>
    <row r="105" spans="1:255" ht="18.75" customHeight="1" x14ac:dyDescent="0.25">
      <c r="A105" s="121" t="s">
        <v>90</v>
      </c>
      <c r="B105" s="122"/>
      <c r="C105" s="116">
        <v>4</v>
      </c>
      <c r="D105" s="117">
        <v>2.1</v>
      </c>
      <c r="E105" s="128">
        <f>[1]Внутренний!E566</f>
        <v>46.968000000000004</v>
      </c>
      <c r="F105" s="119"/>
      <c r="G105" s="119"/>
      <c r="H105" s="120"/>
    </row>
    <row r="106" spans="1:255" ht="18.75" customHeight="1" x14ac:dyDescent="0.25">
      <c r="A106" s="124"/>
      <c r="B106" s="125"/>
      <c r="C106" s="116">
        <v>6</v>
      </c>
      <c r="D106" s="117">
        <v>2.1</v>
      </c>
      <c r="E106" s="128">
        <f>[1]Внутренний!E567</f>
        <v>57.680000000000007</v>
      </c>
      <c r="F106" s="119"/>
      <c r="G106" s="119"/>
      <c r="H106" s="120"/>
    </row>
    <row r="107" spans="1:255" ht="18.75" customHeight="1" x14ac:dyDescent="0.25">
      <c r="A107" s="124"/>
      <c r="B107" s="125"/>
      <c r="C107" s="116">
        <v>8</v>
      </c>
      <c r="D107" s="117">
        <v>2.1</v>
      </c>
      <c r="E107" s="128">
        <f>[1]Внутренний!E568</f>
        <v>64.601600000000005</v>
      </c>
      <c r="F107" s="119"/>
      <c r="G107" s="119"/>
      <c r="H107" s="120"/>
    </row>
    <row r="108" spans="1:255" ht="18.75" customHeight="1" x14ac:dyDescent="0.25">
      <c r="A108" s="124"/>
      <c r="B108" s="125"/>
      <c r="C108" s="116">
        <v>10</v>
      </c>
      <c r="D108" s="117">
        <v>2.1</v>
      </c>
      <c r="E108" s="128">
        <f>[1]Внутренний!E569</f>
        <v>66.744000000000014</v>
      </c>
      <c r="F108" s="119"/>
      <c r="G108" s="119"/>
      <c r="H108" s="120"/>
    </row>
    <row r="109" spans="1:255" ht="18.75" customHeight="1" x14ac:dyDescent="0.25">
      <c r="A109" s="124"/>
      <c r="B109" s="125"/>
      <c r="C109" s="116">
        <v>16</v>
      </c>
      <c r="D109" s="117">
        <v>2.1</v>
      </c>
      <c r="E109" s="128">
        <f>[1]Внутренний!E570</f>
        <v>86.849600000000009</v>
      </c>
      <c r="F109" s="119"/>
      <c r="G109" s="119"/>
      <c r="H109" s="120"/>
    </row>
    <row r="110" spans="1:255" ht="18.75" customHeight="1" x14ac:dyDescent="0.25">
      <c r="A110" s="126"/>
      <c r="B110" s="127"/>
      <c r="C110" s="116">
        <v>25</v>
      </c>
      <c r="D110" s="117">
        <v>2.1</v>
      </c>
      <c r="E110" s="128">
        <v>117</v>
      </c>
      <c r="F110" s="119"/>
      <c r="G110" s="119"/>
      <c r="H110" s="12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</row>
    <row r="111" spans="1:255" ht="18.75" customHeight="1" x14ac:dyDescent="0.25">
      <c r="A111" s="121" t="s">
        <v>91</v>
      </c>
      <c r="B111" s="122"/>
      <c r="C111" s="129" t="s">
        <v>92</v>
      </c>
      <c r="D111" s="117">
        <v>6</v>
      </c>
      <c r="E111" s="128">
        <f>[1]Внутренний!E534</f>
        <v>716.78250000000003</v>
      </c>
      <c r="F111" s="119"/>
      <c r="G111" s="119"/>
      <c r="H111" s="130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</row>
    <row r="112" spans="1:255" ht="18.75" customHeight="1" x14ac:dyDescent="0.25">
      <c r="A112" s="126"/>
      <c r="B112" s="127"/>
      <c r="C112" s="129" t="s">
        <v>93</v>
      </c>
      <c r="D112" s="117">
        <v>6</v>
      </c>
      <c r="E112" s="128">
        <f>[1]Внутренний!E535</f>
        <v>880</v>
      </c>
      <c r="F112" s="119"/>
      <c r="G112" s="119"/>
      <c r="H112" s="130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</row>
    <row r="113" spans="1:255" ht="18.75" customHeight="1" x14ac:dyDescent="0.25">
      <c r="A113" s="114" t="s">
        <v>94</v>
      </c>
      <c r="B113" s="115"/>
      <c r="C113" s="131" t="s">
        <v>95</v>
      </c>
      <c r="D113" s="117">
        <v>6</v>
      </c>
      <c r="E113" s="132">
        <f>[1]Внутренний!E536</f>
        <v>606.06000000000006</v>
      </c>
      <c r="F113" s="119"/>
      <c r="G113" s="119"/>
      <c r="H113" s="130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</row>
    <row r="114" spans="1:255" ht="18.75" customHeight="1" x14ac:dyDescent="0.25">
      <c r="A114" s="121" t="s">
        <v>96</v>
      </c>
      <c r="B114" s="122"/>
      <c r="C114" s="133" t="s">
        <v>97</v>
      </c>
      <c r="D114" s="117">
        <v>6</v>
      </c>
      <c r="E114" s="132">
        <f>[1]Внутренний!E532</f>
        <v>947.93999999999994</v>
      </c>
      <c r="F114" s="134"/>
      <c r="G114" s="134"/>
      <c r="H114" s="135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</row>
    <row r="115" spans="1:255" ht="18.75" customHeight="1" x14ac:dyDescent="0.25">
      <c r="A115" s="124"/>
      <c r="B115" s="125"/>
      <c r="C115" s="133" t="s">
        <v>98</v>
      </c>
      <c r="D115" s="117">
        <v>6</v>
      </c>
      <c r="E115" s="132">
        <f>[1]Внутренний!E533</f>
        <v>1167.8309999999999</v>
      </c>
      <c r="F115" s="134"/>
      <c r="G115" s="134"/>
      <c r="H115" s="13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</row>
    <row r="116" spans="1:255" ht="18.75" customHeight="1" x14ac:dyDescent="0.25">
      <c r="A116" s="126"/>
      <c r="B116" s="127"/>
      <c r="C116" s="116">
        <v>16</v>
      </c>
      <c r="D116" s="117">
        <v>6</v>
      </c>
      <c r="E116" s="132">
        <v>1700</v>
      </c>
      <c r="F116" s="134"/>
      <c r="G116" s="134"/>
      <c r="H116" s="135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</row>
    <row r="117" spans="1:255" ht="54" customHeight="1" x14ac:dyDescent="0.25">
      <c r="A117" s="136"/>
      <c r="B117" s="137"/>
      <c r="C117" s="138"/>
      <c r="D117" s="139"/>
      <c r="E117" s="140"/>
      <c r="F117" s="134"/>
      <c r="G117" s="134"/>
      <c r="H117" s="135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</row>
    <row r="118" spans="1:255" ht="39.75" customHeight="1" x14ac:dyDescent="0.3">
      <c r="A118" s="141" t="s">
        <v>99</v>
      </c>
      <c r="B118" s="142"/>
      <c r="C118" s="142"/>
      <c r="D118" s="142"/>
      <c r="E118" s="142"/>
      <c r="F118" s="142"/>
      <c r="G118" s="143"/>
      <c r="H118" s="10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</row>
    <row r="119" spans="1:255" ht="11.25" customHeight="1" x14ac:dyDescent="0.25">
      <c r="A119" s="106"/>
      <c r="B119" s="144"/>
      <c r="C119" s="144"/>
      <c r="D119" s="144"/>
      <c r="E119" s="144"/>
      <c r="F119" s="144"/>
      <c r="G119" s="144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</row>
    <row r="120" spans="1:255" ht="19.149999999999999" customHeight="1" x14ac:dyDescent="0.25">
      <c r="A120" s="145" t="s">
        <v>83</v>
      </c>
      <c r="B120" s="146"/>
      <c r="C120" s="147" t="s">
        <v>100</v>
      </c>
      <c r="D120" s="147"/>
      <c r="E120" s="148" t="s">
        <v>101</v>
      </c>
      <c r="F120" s="149"/>
      <c r="G120" s="149"/>
      <c r="H120" s="15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</row>
    <row r="121" spans="1:255" ht="19.149999999999999" customHeight="1" x14ac:dyDescent="0.25">
      <c r="A121" s="151"/>
      <c r="B121" s="152"/>
      <c r="C121" s="147"/>
      <c r="D121" s="147"/>
      <c r="E121" s="111" t="s">
        <v>85</v>
      </c>
      <c r="F121" s="153"/>
      <c r="G121" s="153"/>
      <c r="H121" s="154"/>
      <c r="I121"/>
    </row>
    <row r="122" spans="1:255" ht="27.75" customHeight="1" x14ac:dyDescent="0.25">
      <c r="A122" s="155" t="s">
        <v>102</v>
      </c>
      <c r="B122" s="156"/>
      <c r="C122" s="157" t="s">
        <v>103</v>
      </c>
      <c r="D122" s="157"/>
      <c r="E122" s="158">
        <v>1.8</v>
      </c>
      <c r="F122" s="159"/>
      <c r="G122" s="159"/>
      <c r="H122" s="160"/>
      <c r="I122"/>
    </row>
    <row r="123" spans="1:255" ht="27.75" customHeight="1" x14ac:dyDescent="0.25">
      <c r="A123" s="155" t="s">
        <v>104</v>
      </c>
      <c r="B123" s="156"/>
      <c r="C123" s="161" t="s">
        <v>103</v>
      </c>
      <c r="D123" s="162"/>
      <c r="E123" s="158">
        <f>[1]Внутренний!E521</f>
        <v>4</v>
      </c>
      <c r="F123" s="159"/>
      <c r="G123" s="159"/>
      <c r="H123" s="160"/>
      <c r="I123"/>
    </row>
    <row r="124" spans="1:255" ht="27.75" customHeight="1" x14ac:dyDescent="0.25">
      <c r="A124" s="155" t="s">
        <v>105</v>
      </c>
      <c r="B124" s="156"/>
      <c r="C124" s="157" t="s">
        <v>103</v>
      </c>
      <c r="D124" s="157"/>
      <c r="E124" s="158">
        <f>[1]Внутренний!E523</f>
        <v>3.031644</v>
      </c>
      <c r="F124" s="159"/>
      <c r="G124" s="159"/>
      <c r="H124" s="160"/>
      <c r="I124"/>
    </row>
    <row r="125" spans="1:255" ht="27.75" customHeight="1" x14ac:dyDescent="0.25">
      <c r="A125" s="155" t="s">
        <v>106</v>
      </c>
      <c r="B125" s="156"/>
      <c r="C125" s="157" t="s">
        <v>103</v>
      </c>
      <c r="D125" s="157"/>
      <c r="E125" s="158">
        <f>[1]Внутренний!E522</f>
        <v>3.9600000000000004</v>
      </c>
      <c r="F125" s="159"/>
      <c r="G125" s="159"/>
      <c r="H125" s="160"/>
      <c r="I125"/>
    </row>
    <row r="126" spans="1:255" ht="27.75" customHeight="1" x14ac:dyDescent="0.25">
      <c r="A126" s="155" t="s">
        <v>107</v>
      </c>
      <c r="B126" s="156"/>
      <c r="C126" s="157" t="s">
        <v>103</v>
      </c>
      <c r="D126" s="157"/>
      <c r="E126" s="158">
        <f>[1]Внутренний!E526</f>
        <v>6</v>
      </c>
      <c r="F126" s="159"/>
      <c r="G126" s="159"/>
      <c r="H126" s="160"/>
      <c r="I126"/>
    </row>
    <row r="127" spans="1:255" ht="27.75" customHeight="1" x14ac:dyDescent="0.25">
      <c r="A127" s="163" t="s">
        <v>108</v>
      </c>
      <c r="B127" s="164"/>
      <c r="C127" s="157" t="s">
        <v>103</v>
      </c>
      <c r="D127" s="157"/>
      <c r="E127" s="158">
        <f>[1]Внутренний!E528</f>
        <v>6.6400000000000006</v>
      </c>
      <c r="F127" s="159"/>
      <c r="G127" s="159"/>
      <c r="H127" s="160"/>
      <c r="I127"/>
    </row>
    <row r="128" spans="1:255" ht="27.75" customHeight="1" x14ac:dyDescent="0.25">
      <c r="A128" s="163" t="s">
        <v>109</v>
      </c>
      <c r="B128" s="164"/>
      <c r="C128" s="157" t="s">
        <v>103</v>
      </c>
      <c r="D128" s="157"/>
      <c r="E128" s="158">
        <f>[1]Внутренний!E529</f>
        <v>6.6400000000000006</v>
      </c>
      <c r="F128" s="159"/>
      <c r="G128" s="159"/>
      <c r="H128" s="160"/>
      <c r="I128"/>
    </row>
    <row r="129" spans="1:255" ht="27.75" customHeight="1" x14ac:dyDescent="0.25">
      <c r="A129" s="165" t="s">
        <v>110</v>
      </c>
      <c r="B129" s="166"/>
      <c r="C129" s="167" t="s">
        <v>111</v>
      </c>
      <c r="D129" s="167"/>
      <c r="E129" s="168">
        <f>[1]Внутренний!E514</f>
        <v>252</v>
      </c>
      <c r="F129" s="134"/>
      <c r="G129" s="134"/>
      <c r="H129" s="160"/>
    </row>
    <row r="130" spans="1:255" ht="27.75" customHeight="1" x14ac:dyDescent="0.25">
      <c r="A130" s="169"/>
      <c r="B130" s="170"/>
      <c r="C130" s="167" t="s">
        <v>112</v>
      </c>
      <c r="D130" s="167"/>
      <c r="E130" s="168">
        <f>[1]Внутренний!E515</f>
        <v>336</v>
      </c>
      <c r="F130" s="134"/>
      <c r="G130" s="134"/>
      <c r="H130" s="160"/>
    </row>
    <row r="131" spans="1:255" ht="27.75" customHeight="1" x14ac:dyDescent="0.25">
      <c r="A131" s="171" t="s">
        <v>113</v>
      </c>
      <c r="B131" s="171"/>
      <c r="C131" s="167" t="s">
        <v>111</v>
      </c>
      <c r="D131" s="167"/>
      <c r="E131" s="168">
        <f>[1]Внутренний!E516</f>
        <v>372</v>
      </c>
      <c r="F131" s="134"/>
      <c r="G131" s="134"/>
      <c r="H131" s="160"/>
    </row>
    <row r="132" spans="1:255" ht="27.75" customHeight="1" x14ac:dyDescent="0.25">
      <c r="A132" s="171"/>
      <c r="B132" s="171"/>
      <c r="C132" s="167" t="s">
        <v>112</v>
      </c>
      <c r="D132" s="167"/>
      <c r="E132" s="168">
        <f>[1]Внутренний!E517</f>
        <v>452</v>
      </c>
      <c r="F132" s="134"/>
      <c r="G132" s="134"/>
      <c r="H132" s="160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</row>
    <row r="133" spans="1:255" ht="27.75" customHeight="1" x14ac:dyDescent="0.25">
      <c r="A133" s="172" t="s">
        <v>110</v>
      </c>
      <c r="B133" s="173"/>
      <c r="C133" s="174" t="s">
        <v>114</v>
      </c>
      <c r="D133" s="174"/>
      <c r="E133" s="84">
        <f>[1]Внутренний!E503</f>
        <v>823.19999999999993</v>
      </c>
      <c r="F133" s="134"/>
      <c r="G133" s="134"/>
      <c r="H133" s="160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</row>
    <row r="134" spans="1:255" ht="27.75" customHeight="1" x14ac:dyDescent="0.25">
      <c r="A134" s="175"/>
      <c r="B134" s="176"/>
      <c r="C134" s="174" t="s">
        <v>115</v>
      </c>
      <c r="D134" s="174"/>
      <c r="E134" s="84">
        <f>[1]Внутренний!E504</f>
        <v>1246</v>
      </c>
      <c r="F134" s="134"/>
      <c r="G134" s="134"/>
      <c r="H134" s="160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</row>
    <row r="135" spans="1:255" ht="27.75" customHeight="1" x14ac:dyDescent="0.25">
      <c r="A135" s="177" t="s">
        <v>113</v>
      </c>
      <c r="B135" s="177"/>
      <c r="C135" s="178" t="s">
        <v>116</v>
      </c>
      <c r="D135" s="174"/>
      <c r="E135" s="84">
        <f>[1]Внутренний!E500</f>
        <v>1449</v>
      </c>
      <c r="F135" s="134"/>
      <c r="G135" s="134"/>
      <c r="H135" s="160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</row>
    <row r="136" spans="1:255" ht="27.75" customHeight="1" x14ac:dyDescent="0.25">
      <c r="A136" s="177"/>
      <c r="B136" s="177"/>
      <c r="C136" s="178" t="s">
        <v>117</v>
      </c>
      <c r="D136" s="174"/>
      <c r="E136" s="84">
        <f>[1]Внутренний!E501</f>
        <v>1688.3999999999999</v>
      </c>
      <c r="F136" s="134"/>
      <c r="G136" s="134"/>
      <c r="H136" s="160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</row>
    <row r="137" spans="1:255" ht="64.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</row>
    <row r="138" spans="1:255" ht="64.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</row>
    <row r="139" spans="1:255" ht="64.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</row>
  </sheetData>
  <mergeCells count="85">
    <mergeCell ref="A133:B134"/>
    <mergeCell ref="C133:D133"/>
    <mergeCell ref="C134:D134"/>
    <mergeCell ref="A135:B136"/>
    <mergeCell ref="C135:D135"/>
    <mergeCell ref="C136:D136"/>
    <mergeCell ref="A128:B128"/>
    <mergeCell ref="C128:D128"/>
    <mergeCell ref="A129:B130"/>
    <mergeCell ref="C129:D129"/>
    <mergeCell ref="C130:D130"/>
    <mergeCell ref="A131:B132"/>
    <mergeCell ref="C131:D131"/>
    <mergeCell ref="C132:D132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1:B112"/>
    <mergeCell ref="A113:B113"/>
    <mergeCell ref="A114:B116"/>
    <mergeCell ref="A118:G118"/>
    <mergeCell ref="A120:B121"/>
    <mergeCell ref="C120:D121"/>
    <mergeCell ref="A92:H94"/>
    <mergeCell ref="A96:G96"/>
    <mergeCell ref="A98:B98"/>
    <mergeCell ref="A99:B99"/>
    <mergeCell ref="A100:B104"/>
    <mergeCell ref="A105:B110"/>
    <mergeCell ref="A85:G85"/>
    <mergeCell ref="A86:G86"/>
    <mergeCell ref="A87:G87"/>
    <mergeCell ref="A88:G88"/>
    <mergeCell ref="A89:G89"/>
    <mergeCell ref="A91:H91"/>
    <mergeCell ref="A74:E75"/>
    <mergeCell ref="A77:G77"/>
    <mergeCell ref="A78:E78"/>
    <mergeCell ref="A79:A80"/>
    <mergeCell ref="B79:E79"/>
    <mergeCell ref="B80:C80"/>
    <mergeCell ref="D80:E80"/>
    <mergeCell ref="A52:H54"/>
    <mergeCell ref="A56:G56"/>
    <mergeCell ref="A57:E57"/>
    <mergeCell ref="A58:A59"/>
    <mergeCell ref="B58:E58"/>
    <mergeCell ref="B59:C59"/>
    <mergeCell ref="D59:E59"/>
    <mergeCell ref="A47:E47"/>
    <mergeCell ref="A48:E48"/>
    <mergeCell ref="A49:E49"/>
    <mergeCell ref="G49:G50"/>
    <mergeCell ref="A50:E50"/>
    <mergeCell ref="A51:H51"/>
    <mergeCell ref="A35:A38"/>
    <mergeCell ref="B35:E35"/>
    <mergeCell ref="B36:C36"/>
    <mergeCell ref="D36:E36"/>
    <mergeCell ref="B37:B38"/>
    <mergeCell ref="C37:C38"/>
    <mergeCell ref="A17:E17"/>
    <mergeCell ref="A24:E24"/>
    <mergeCell ref="A26:E26"/>
    <mergeCell ref="A28:E28"/>
    <mergeCell ref="D29:E33"/>
    <mergeCell ref="A34:E34"/>
    <mergeCell ref="A1:H1"/>
    <mergeCell ref="A2:H4"/>
    <mergeCell ref="A6:E6"/>
    <mergeCell ref="F6:G10"/>
    <mergeCell ref="A7:A8"/>
    <mergeCell ref="B7:E7"/>
    <mergeCell ref="B8:C8"/>
    <mergeCell ref="D8:E8"/>
    <mergeCell ref="A10:E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Tatyana</dc:creator>
  <cp:lastModifiedBy>Tatyana</cp:lastModifiedBy>
  <dcterms:created xsi:type="dcterms:W3CDTF">2018-07-18T08:30:26Z</dcterms:created>
  <dcterms:modified xsi:type="dcterms:W3CDTF">2018-07-18T08:31:02Z</dcterms:modified>
</cp:coreProperties>
</file>