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45621" refMode="R1C1"/>
</workbook>
</file>

<file path=xl/calcChain.xml><?xml version="1.0" encoding="utf-8"?>
<calcChain xmlns="http://schemas.openxmlformats.org/spreadsheetml/2006/main">
  <c r="E186" i="1" l="1"/>
  <c r="E185" i="1"/>
  <c r="E181" i="1"/>
  <c r="E180" i="1"/>
  <c r="E179" i="1"/>
  <c r="E175" i="1"/>
  <c r="E174" i="1"/>
  <c r="E173" i="1"/>
  <c r="H167" i="1"/>
  <c r="H166" i="1"/>
  <c r="H165" i="1"/>
  <c r="H164" i="1"/>
  <c r="H163" i="1"/>
  <c r="H162" i="1"/>
  <c r="B158" i="1"/>
  <c r="B157" i="1"/>
  <c r="B156" i="1"/>
  <c r="B155" i="1"/>
  <c r="B148" i="1"/>
  <c r="B147" i="1"/>
  <c r="B146" i="1"/>
  <c r="B145" i="1"/>
  <c r="B139" i="1"/>
  <c r="B138" i="1"/>
  <c r="B137" i="1"/>
  <c r="B136" i="1"/>
  <c r="B130" i="1"/>
  <c r="B129" i="1"/>
  <c r="B128" i="1"/>
  <c r="B127" i="1"/>
  <c r="B121" i="1"/>
  <c r="B120" i="1"/>
  <c r="B119" i="1"/>
  <c r="B118" i="1"/>
  <c r="B112" i="1"/>
  <c r="K111" i="1"/>
  <c r="B111" i="1"/>
  <c r="K110" i="1"/>
  <c r="B110" i="1"/>
  <c r="K109" i="1"/>
  <c r="B109" i="1"/>
  <c r="B103" i="1"/>
  <c r="K102" i="1"/>
  <c r="B102" i="1"/>
  <c r="K101" i="1"/>
  <c r="B101" i="1"/>
  <c r="K100" i="1"/>
  <c r="B100" i="1"/>
  <c r="B94" i="1"/>
  <c r="K93" i="1"/>
  <c r="B93" i="1"/>
  <c r="K92" i="1"/>
  <c r="B92" i="1"/>
  <c r="K91" i="1"/>
  <c r="B91" i="1"/>
  <c r="B76" i="1"/>
  <c r="K75" i="1"/>
  <c r="B75" i="1"/>
  <c r="K74" i="1"/>
  <c r="B74" i="1"/>
  <c r="K73" i="1"/>
  <c r="B73" i="1"/>
  <c r="B67" i="1"/>
  <c r="K66" i="1"/>
  <c r="B66" i="1"/>
  <c r="K65" i="1"/>
  <c r="B65" i="1"/>
  <c r="K64" i="1"/>
  <c r="B64" i="1"/>
  <c r="G58" i="1"/>
  <c r="C58" i="1"/>
  <c r="D58" i="1" s="1"/>
  <c r="E58" i="1" s="1"/>
  <c r="B58" i="1"/>
  <c r="F58" i="1" s="1"/>
  <c r="K57" i="1"/>
  <c r="J57" i="1"/>
  <c r="J66" i="1" s="1"/>
  <c r="G57" i="1"/>
  <c r="C57" i="1"/>
  <c r="D57" i="1" s="1"/>
  <c r="E57" i="1" s="1"/>
  <c r="B57" i="1"/>
  <c r="F57" i="1" s="1"/>
  <c r="K56" i="1"/>
  <c r="J56" i="1"/>
  <c r="J65" i="1" s="1"/>
  <c r="J74" i="1" s="1"/>
  <c r="J92" i="1" s="1"/>
  <c r="G56" i="1"/>
  <c r="C56" i="1"/>
  <c r="D56" i="1" s="1"/>
  <c r="E56" i="1" s="1"/>
  <c r="B56" i="1"/>
  <c r="F56" i="1" s="1"/>
  <c r="K55" i="1"/>
  <c r="J55" i="1"/>
  <c r="J64" i="1" s="1"/>
  <c r="G55" i="1"/>
  <c r="C55" i="1"/>
  <c r="D55" i="1" s="1"/>
  <c r="E55" i="1" s="1"/>
  <c r="B55" i="1"/>
  <c r="F55" i="1" s="1"/>
  <c r="J49" i="1"/>
  <c r="J102" i="1" s="1"/>
  <c r="J111" i="1" s="1"/>
  <c r="J138" i="1" s="1"/>
  <c r="J147" i="1" s="1"/>
  <c r="G148" i="1" s="1"/>
  <c r="F49" i="1"/>
  <c r="B49" i="1"/>
  <c r="J48" i="1"/>
  <c r="J101" i="1" s="1"/>
  <c r="J110" i="1" s="1"/>
  <c r="J137" i="1" s="1"/>
  <c r="G48" i="1"/>
  <c r="B48" i="1"/>
  <c r="F48" i="1" s="1"/>
  <c r="J47" i="1"/>
  <c r="B47" i="1"/>
  <c r="G47" i="1" s="1"/>
  <c r="B41" i="1"/>
  <c r="B40" i="1"/>
  <c r="B22" i="1"/>
  <c r="G22" i="1" s="1"/>
  <c r="B21" i="1"/>
  <c r="B20" i="1"/>
  <c r="G20" i="1" s="1"/>
  <c r="B19" i="1"/>
  <c r="B13" i="1"/>
  <c r="G13" i="1" s="1"/>
  <c r="B12" i="1"/>
  <c r="B11" i="1"/>
  <c r="F11" i="1" s="1"/>
  <c r="F10" i="1"/>
  <c r="B10" i="1"/>
  <c r="J146" i="1" l="1"/>
  <c r="J156" i="1" s="1"/>
  <c r="F156" i="1" s="1"/>
  <c r="F139" i="1"/>
  <c r="G19" i="1"/>
  <c r="C19" i="1"/>
  <c r="D19" i="1" s="1"/>
  <c r="E19" i="1" s="1"/>
  <c r="G10" i="1"/>
  <c r="C10" i="1"/>
  <c r="D10" i="1" s="1"/>
  <c r="E10" i="1" s="1"/>
  <c r="F64" i="1"/>
  <c r="F91" i="1"/>
  <c r="F111" i="1"/>
  <c r="F119" i="1"/>
  <c r="G120" i="1"/>
  <c r="F129" i="1"/>
  <c r="G137" i="1"/>
  <c r="G147" i="1"/>
  <c r="G158" i="1"/>
  <c r="G12" i="1"/>
  <c r="C12" i="1"/>
  <c r="D12" i="1" s="1"/>
  <c r="E12" i="1" s="1"/>
  <c r="J157" i="1"/>
  <c r="G157" i="1" s="1"/>
  <c r="G145" i="1"/>
  <c r="J73" i="1"/>
  <c r="C67" i="1"/>
  <c r="D67" i="1" s="1"/>
  <c r="E67" i="1" s="1"/>
  <c r="C66" i="1"/>
  <c r="D66" i="1" s="1"/>
  <c r="E66" i="1" s="1"/>
  <c r="C65" i="1"/>
  <c r="D65" i="1" s="1"/>
  <c r="E65" i="1" s="1"/>
  <c r="C64" i="1"/>
  <c r="D64" i="1" s="1"/>
  <c r="E64" i="1" s="1"/>
  <c r="F67" i="1"/>
  <c r="F94" i="1"/>
  <c r="G100" i="1"/>
  <c r="G101" i="1"/>
  <c r="G102" i="1"/>
  <c r="G103" i="1"/>
  <c r="F110" i="1"/>
  <c r="F118" i="1"/>
  <c r="F121" i="1"/>
  <c r="G127" i="1"/>
  <c r="F136" i="1"/>
  <c r="G139" i="1"/>
  <c r="F147" i="1"/>
  <c r="G21" i="1"/>
  <c r="C21" i="1"/>
  <c r="D21" i="1" s="1"/>
  <c r="E21" i="1" s="1"/>
  <c r="J100" i="1"/>
  <c r="C48" i="1"/>
  <c r="D48" i="1" s="1"/>
  <c r="E48" i="1" s="1"/>
  <c r="F93" i="1"/>
  <c r="F109" i="1"/>
  <c r="F120" i="1"/>
  <c r="F128" i="1"/>
  <c r="G129" i="1"/>
  <c r="F146" i="1"/>
  <c r="F66" i="1"/>
  <c r="G11" i="1"/>
  <c r="C11" i="1"/>
  <c r="D11" i="1" s="1"/>
  <c r="E11" i="1" s="1"/>
  <c r="F12" i="1"/>
  <c r="F19" i="1"/>
  <c r="F21" i="1"/>
  <c r="G49" i="1"/>
  <c r="C49" i="1"/>
  <c r="D49" i="1" s="1"/>
  <c r="E49" i="1" s="1"/>
  <c r="J75" i="1"/>
  <c r="G67" i="1"/>
  <c r="G66" i="1"/>
  <c r="G65" i="1"/>
  <c r="G64" i="1"/>
  <c r="F65" i="1"/>
  <c r="F73" i="1"/>
  <c r="F74" i="1"/>
  <c r="F75" i="1"/>
  <c r="F76" i="1"/>
  <c r="F92" i="1"/>
  <c r="F100" i="1"/>
  <c r="F101" i="1"/>
  <c r="F102" i="1"/>
  <c r="F103" i="1"/>
  <c r="F112" i="1"/>
  <c r="G118" i="1"/>
  <c r="F127" i="1"/>
  <c r="F130" i="1"/>
  <c r="G136" i="1"/>
  <c r="F138" i="1"/>
  <c r="F145" i="1"/>
  <c r="G156" i="1"/>
  <c r="F20" i="1"/>
  <c r="F22" i="1"/>
  <c r="F47" i="1"/>
  <c r="G109" i="1"/>
  <c r="G110" i="1"/>
  <c r="G111" i="1"/>
  <c r="G112" i="1"/>
  <c r="G119" i="1"/>
  <c r="G121" i="1"/>
  <c r="G128" i="1"/>
  <c r="G130" i="1"/>
  <c r="F137" i="1"/>
  <c r="G138" i="1"/>
  <c r="G146" i="1"/>
  <c r="G155" i="1"/>
  <c r="F13" i="1"/>
  <c r="C13" i="1"/>
  <c r="D13" i="1" s="1"/>
  <c r="E13" i="1" s="1"/>
  <c r="C20" i="1"/>
  <c r="D20" i="1" s="1"/>
  <c r="E20" i="1" s="1"/>
  <c r="C22" i="1"/>
  <c r="D22" i="1" s="1"/>
  <c r="E22" i="1" s="1"/>
  <c r="C47" i="1"/>
  <c r="D47" i="1" s="1"/>
  <c r="E47" i="1" s="1"/>
  <c r="F158" i="1" l="1"/>
  <c r="J93" i="1"/>
  <c r="G76" i="1"/>
  <c r="G75" i="1"/>
  <c r="G74" i="1"/>
  <c r="G73" i="1"/>
  <c r="F157" i="1"/>
  <c r="F148" i="1"/>
  <c r="J109" i="1"/>
  <c r="C103" i="1"/>
  <c r="D103" i="1" s="1"/>
  <c r="E103" i="1" s="1"/>
  <c r="C102" i="1"/>
  <c r="D102" i="1" s="1"/>
  <c r="E102" i="1" s="1"/>
  <c r="C101" i="1"/>
  <c r="D101" i="1" s="1"/>
  <c r="E101" i="1" s="1"/>
  <c r="C100" i="1"/>
  <c r="D100" i="1" s="1"/>
  <c r="E100" i="1" s="1"/>
  <c r="F155" i="1"/>
  <c r="J91" i="1"/>
  <c r="C76" i="1"/>
  <c r="D76" i="1" s="1"/>
  <c r="E76" i="1" s="1"/>
  <c r="C75" i="1"/>
  <c r="D75" i="1" s="1"/>
  <c r="E75" i="1" s="1"/>
  <c r="C74" i="1"/>
  <c r="D74" i="1" s="1"/>
  <c r="E74" i="1" s="1"/>
  <c r="C73" i="1"/>
  <c r="D73" i="1" s="1"/>
  <c r="E73" i="1" s="1"/>
  <c r="C94" i="1" l="1"/>
  <c r="D94" i="1" s="1"/>
  <c r="E94" i="1" s="1"/>
  <c r="C93" i="1"/>
  <c r="D93" i="1" s="1"/>
  <c r="E93" i="1" s="1"/>
  <c r="C92" i="1"/>
  <c r="D92" i="1" s="1"/>
  <c r="E92" i="1" s="1"/>
  <c r="C91" i="1"/>
  <c r="D91" i="1" s="1"/>
  <c r="E91" i="1" s="1"/>
  <c r="G94" i="1"/>
  <c r="G93" i="1"/>
  <c r="G92" i="1"/>
  <c r="G91" i="1"/>
  <c r="J136" i="1"/>
  <c r="C120" i="1"/>
  <c r="D120" i="1" s="1"/>
  <c r="E120" i="1" s="1"/>
  <c r="C118" i="1"/>
  <c r="D118" i="1" s="1"/>
  <c r="E118" i="1" s="1"/>
  <c r="C129" i="1"/>
  <c r="D129" i="1" s="1"/>
  <c r="E129" i="1" s="1"/>
  <c r="C127" i="1"/>
  <c r="D127" i="1" s="1"/>
  <c r="E127" i="1" s="1"/>
  <c r="C110" i="1"/>
  <c r="D110" i="1" s="1"/>
  <c r="E110" i="1" s="1"/>
  <c r="C112" i="1"/>
  <c r="D112" i="1" s="1"/>
  <c r="E112" i="1" s="1"/>
  <c r="C121" i="1"/>
  <c r="D121" i="1" s="1"/>
  <c r="E121" i="1" s="1"/>
  <c r="C130" i="1"/>
  <c r="D130" i="1" s="1"/>
  <c r="E130" i="1" s="1"/>
  <c r="C109" i="1"/>
  <c r="D109" i="1" s="1"/>
  <c r="E109" i="1" s="1"/>
  <c r="C111" i="1"/>
  <c r="D111" i="1" s="1"/>
  <c r="E111" i="1" s="1"/>
  <c r="C119" i="1"/>
  <c r="D119" i="1" s="1"/>
  <c r="E119" i="1" s="1"/>
  <c r="C128" i="1"/>
  <c r="D128" i="1" s="1"/>
  <c r="E128" i="1" s="1"/>
  <c r="C136" i="1" l="1"/>
  <c r="D136" i="1" s="1"/>
  <c r="E136" i="1" s="1"/>
  <c r="J145" i="1"/>
  <c r="C137" i="1"/>
  <c r="D137" i="1" s="1"/>
  <c r="E137" i="1" s="1"/>
  <c r="C138" i="1"/>
  <c r="D138" i="1" s="1"/>
  <c r="E138" i="1" s="1"/>
  <c r="C139" i="1"/>
  <c r="D139" i="1" s="1"/>
  <c r="E139" i="1" s="1"/>
  <c r="J155" i="1" l="1"/>
  <c r="C145" i="1"/>
  <c r="D145" i="1" s="1"/>
  <c r="E145" i="1" s="1"/>
  <c r="C148" i="1"/>
  <c r="D148" i="1" s="1"/>
  <c r="E148" i="1" s="1"/>
  <c r="C146" i="1"/>
  <c r="D146" i="1" s="1"/>
  <c r="E146" i="1" s="1"/>
  <c r="C147" i="1"/>
  <c r="D147" i="1" s="1"/>
  <c r="E147" i="1" s="1"/>
  <c r="C157" i="1" l="1"/>
  <c r="D157" i="1" s="1"/>
  <c r="E157" i="1" s="1"/>
  <c r="C158" i="1"/>
  <c r="D158" i="1" s="1"/>
  <c r="E158" i="1" s="1"/>
  <c r="C156" i="1"/>
  <c r="D156" i="1" s="1"/>
  <c r="E156" i="1" s="1"/>
  <c r="C155" i="1"/>
  <c r="D155" i="1" s="1"/>
  <c r="E155" i="1" s="1"/>
</calcChain>
</file>

<file path=xl/sharedStrings.xml><?xml version="1.0" encoding="utf-8"?>
<sst xmlns="http://schemas.openxmlformats.org/spreadsheetml/2006/main" count="363" uniqueCount="84">
  <si>
    <t>ООО «НикеПласт»</t>
  </si>
  <si>
    <r>
      <t>620085 г.Екатеринбург, ул.Титова, д.29 оф.1</t>
    </r>
    <r>
      <rPr>
        <sz val="10"/>
        <rFont val="Tahoma"/>
        <family val="2"/>
        <charset val="204"/>
      </rPr>
      <t xml:space="preserve">  ИНН:6674346800   КПП:667401001   
р/с: 40702810562400000130 в ОАО «УБРиР» к/с:30101810900000000795 БИК:046577795,  
</t>
    </r>
    <r>
      <rPr>
        <sz val="12"/>
        <rFont val="Tahoma"/>
        <family val="2"/>
        <charset val="204"/>
      </rPr>
      <t xml:space="preserve">E-mail: info@nikeplast.ru,  </t>
    </r>
    <r>
      <rPr>
        <b/>
        <sz val="12"/>
        <rFont val="Tahoma"/>
        <family val="2"/>
        <charset val="204"/>
      </rPr>
      <t>www.nikeplast.ru</t>
    </r>
    <r>
      <rPr>
        <sz val="10"/>
        <rFont val="Tahoma"/>
        <family val="2"/>
        <charset val="204"/>
      </rPr>
      <t xml:space="preserve">,   Тел.: </t>
    </r>
    <r>
      <rPr>
        <b/>
        <sz val="14"/>
        <rFont val="Tahoma"/>
        <family val="2"/>
        <charset val="204"/>
      </rPr>
      <t>(343) 287-04-05, 219-79-73</t>
    </r>
  </si>
  <si>
    <t>ТЕПЛИЦЫ "Компакт ширина 2м"                                                                                     ширина 2м  шаг дуги 1,0м (труба 20*20, основание 40*20)</t>
  </si>
  <si>
    <t>Кол-во листов сотового поликарбоната (2,1*6м)</t>
  </si>
  <si>
    <t>Наименование</t>
  </si>
  <si>
    <t>Каркас труба полимерная краска</t>
  </si>
  <si>
    <t>Каркас в комплекте с  поликарбонат               Actual BIO,                                4мм</t>
  </si>
  <si>
    <t>Каркас в комплекте с  поликарбонатом, 4мм</t>
  </si>
  <si>
    <t>Каркас в комплекте с  поликарбонатом, 3мм</t>
  </si>
  <si>
    <t>Ширина- 2м,            Высота — 2м</t>
  </si>
  <si>
    <t>Цена</t>
  </si>
  <si>
    <t>Длина</t>
  </si>
  <si>
    <t>4м</t>
  </si>
  <si>
    <t>3 листа</t>
  </si>
  <si>
    <t>Актуаль</t>
  </si>
  <si>
    <t>6м</t>
  </si>
  <si>
    <t>4 листа</t>
  </si>
  <si>
    <t>4мм рациональ</t>
  </si>
  <si>
    <t>8м</t>
  </si>
  <si>
    <t>5 листов</t>
  </si>
  <si>
    <t xml:space="preserve">3мм </t>
  </si>
  <si>
    <t>10м</t>
  </si>
  <si>
    <t>6 листов</t>
  </si>
  <si>
    <t>ТЕПЛИЦЫ "Компакт+ ширина 2,5м"                                                                                     ширина 2,5м  шаг дуги 1,0м (труба 20*20, основание 40*20)</t>
  </si>
  <si>
    <t>Ширина- 2,5м,          Высота — 2м</t>
  </si>
  <si>
    <t>Каркас в комплекте с  поликарбонат               Actual BIO,   4мм</t>
  </si>
  <si>
    <t>Каркас в комплекте с  поликарбонатом, 3,3мм</t>
  </si>
  <si>
    <t>ТЕПЛИЦЫ "Уралочка - Модерн" (армированная пленка в комплекте) ширина 3м шаг дуги 1м (труба 20х20, основание 20х20)</t>
  </si>
  <si>
    <t>Каркас: стальная труба 20х20мм
Покраска: антикоррозийная порошковая,цвет белый
Армированное  покрытие:  толщина  230мкм.,коэффициэнт 
светопропускания  81%,  эксплуатационный  температурный 
режим от -50С до +80С защитное покрытие от УФ лучей
Время сборки: 2/3 часа 2 чел.
Вес 4м - 42кг.  Вес 6м - 53кг.
Размер упаковочной коробки: 2050х600х180мм</t>
  </si>
  <si>
    <t>Ширина- 3м, Высота — 2м</t>
  </si>
  <si>
    <t>Теплицы "Уралочка - МИТЛАЙДЕР" (верхние форточки)                                                 ширина 3м шаг дуги 0,67м</t>
  </si>
  <si>
    <t>Кол-во листов сотового поликарбоната (2,1*12м)</t>
  </si>
  <si>
    <t xml:space="preserve"> Раскрой поликарбоната на Митлайдер:
На торцы: 2шт - 2,5м длина
                  1шт - 2м длина
На дуги: Большая дуга - 3,5м длиной
                Маленькая дуга - 3м длиной     форточка  1 метр </t>
  </si>
  <si>
    <t>2 листа</t>
  </si>
  <si>
    <t>ТЕПЛИЦЫ 40х20мм "Горизонтальная труба"                                                ширина 3м шаг дуги 1м (труба 40х20, основание 40х20)</t>
  </si>
  <si>
    <t>ТЕПЛИЦЫ 40х20мм "Горизонтальная труба"                                                ширина 3м шаг дуги 0,67м (труба 40х20, основание 40х20)</t>
  </si>
  <si>
    <t>Теплицы "Уралочка Капелька"                                                            ШИРИНА 3м шаг 0,67 м (труба 20х20, основание 40х20)</t>
  </si>
  <si>
    <t>Ширина- 3м, Высота — 2,1м</t>
  </si>
  <si>
    <t>Теплицы "УДачная ЭКОНОМ"                                                            ШИРИНА 3 м шаг 1м (труба 20х20, основание 20х20)</t>
  </si>
  <si>
    <t>Теплицы "УДачная ЭКОНОМ"                                                            ШИРИНА 3 м шаг 0,67  м (труба 20х20, основание 20х20)</t>
  </si>
  <si>
    <t>Теплицы "УДачная Просторная"                                                        ШИРИНА 4м шаг 0,67м (труба 25х25, основание 40х40)</t>
  </si>
  <si>
    <t>Ширина- 4м, Высота — 2,5м Длина дуги - 8м</t>
  </si>
  <si>
    <t>2,5 листа</t>
  </si>
  <si>
    <t>3,5 листа</t>
  </si>
  <si>
    <t>4,5 листа</t>
  </si>
  <si>
    <t>5,5 листов</t>
  </si>
  <si>
    <t>Теплицы "УДачная КЛАССИК"                                                            ШИРИНА 3 м шаг 1 м (труба 20х20, основание 40х20)</t>
  </si>
  <si>
    <t>Каркас в комплекте с  усиленным поликарбонатом, 4мм</t>
  </si>
  <si>
    <t>Теплицы "УДачная КЛАССИК"                                                            ШИРИНА 3 м шаг 0,67 м (труба 20х20, основание 40х20)</t>
  </si>
  <si>
    <t>Теплицы "УДачная ЭЛИТНАЯ"                                                            ШИРИНА 3 м шаг 1 м (труба 40х20, основание 40х40)</t>
  </si>
  <si>
    <t>4мм Рациональ</t>
  </si>
  <si>
    <t>3мм</t>
  </si>
  <si>
    <t>Теплицы "УДачная ЭЛИТНАЯ"                                                            ШИРИНА 3 м шаг 0,67 м   (труба 40х20, основание 40х40)</t>
  </si>
  <si>
    <t xml:space="preserve">КРЕМЛЕВСКАЯ ТЕПЛИЦА ширина 2,77м  шаг дуги 1м                  (труба 20х20) Прямая стена, арочная крыша. </t>
  </si>
  <si>
    <t>Каркас</t>
  </si>
  <si>
    <t>Ширина- 2,7м Высота — 2,1м</t>
  </si>
  <si>
    <t>Комплектующие для теплицы "Уралочка"</t>
  </si>
  <si>
    <t>Размеры</t>
  </si>
  <si>
    <t>Форточка боковая</t>
  </si>
  <si>
    <t>0,6м  х  0,98м</t>
  </si>
  <si>
    <t>0,6м  х  0,64м</t>
  </si>
  <si>
    <t>Перегородка с дверью 20х20мм</t>
  </si>
  <si>
    <t>2м  х  3м</t>
  </si>
  <si>
    <t>Перегородка без двери 20х20мм</t>
  </si>
  <si>
    <t>Перегородка с дверью ЭлитР 40х20мм</t>
  </si>
  <si>
    <t>Перегородка без двери ЭлитР 40х20мм</t>
  </si>
  <si>
    <t>Дуга для теплицы</t>
  </si>
  <si>
    <t>Крючок + 2 скобы</t>
  </si>
  <si>
    <t>250мм</t>
  </si>
  <si>
    <t xml:space="preserve">Парник "Универсальный" </t>
  </si>
  <si>
    <t>Длина — 4м</t>
  </si>
  <si>
    <t>Длина — 6м</t>
  </si>
  <si>
    <t>Длина — 8м</t>
  </si>
  <si>
    <t xml:space="preserve">Парник ОЦИНКОВАННЫЙ  "Слава СП" </t>
  </si>
  <si>
    <t>Кол-во поликарбоната</t>
  </si>
  <si>
    <t>6 пог.м.</t>
  </si>
  <si>
    <t>9 пог.м.</t>
  </si>
  <si>
    <t>Удлинение 2м</t>
  </si>
  <si>
    <t>3 пог.м.</t>
  </si>
  <si>
    <r>
      <t xml:space="preserve">Пленка  Stabilen / </t>
    </r>
    <r>
      <rPr>
        <b/>
        <sz val="10"/>
        <rFont val="Tahoma"/>
        <family val="2"/>
        <charset val="204"/>
      </rPr>
      <t>цвет оранжевый</t>
    </r>
  </si>
  <si>
    <t>Ширина рукава</t>
  </si>
  <si>
    <t>150 мкр</t>
  </si>
  <si>
    <t>3м</t>
  </si>
  <si>
    <t>200 мкр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</si>
</sst>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SimSun"/>
      <family val="2"/>
      <charset val="204"/>
    </font>
    <font>
      <b/>
      <sz val="28"/>
      <color indexed="18"/>
      <name val="Tahoma"/>
      <family val="2"/>
      <charset val="204"/>
    </font>
    <font>
      <sz val="28"/>
      <color indexed="18"/>
      <name val="Tahoma"/>
      <family val="2"/>
      <charset val="204"/>
    </font>
    <font>
      <sz val="8"/>
      <color indexed="22"/>
      <name val="Tahoma"/>
      <family val="2"/>
      <charset val="204"/>
    </font>
    <font>
      <b/>
      <sz val="8"/>
      <color indexed="22"/>
      <name val="Tahoma"/>
      <family val="2"/>
      <charset val="204"/>
    </font>
    <font>
      <b/>
      <sz val="18"/>
      <name val="Trebuchet MS"/>
      <family val="2"/>
      <charset val="204"/>
    </font>
    <font>
      <b/>
      <sz val="10.5"/>
      <name val="Tahoma"/>
      <family val="2"/>
      <charset val="204"/>
    </font>
    <font>
      <sz val="10"/>
      <name val="Tahoma"/>
      <family val="2"/>
      <charset val="204"/>
    </font>
    <font>
      <sz val="12"/>
      <name val="Tahoma"/>
      <family val="2"/>
      <charset val="204"/>
    </font>
    <font>
      <b/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8"/>
      <color indexed="22"/>
      <name val="Trebuchet MS"/>
      <family val="2"/>
      <charset val="204"/>
    </font>
    <font>
      <b/>
      <sz val="13"/>
      <name val="Trebuchet MS"/>
      <family val="2"/>
      <charset val="204"/>
    </font>
    <font>
      <b/>
      <sz val="10.5"/>
      <color indexed="22"/>
      <name val="Tahoma"/>
      <family val="2"/>
      <charset val="204"/>
    </font>
    <font>
      <b/>
      <sz val="10"/>
      <color indexed="22"/>
      <name val="Trebuchet MS"/>
      <family val="2"/>
      <charset val="204"/>
    </font>
    <font>
      <b/>
      <sz val="10"/>
      <name val="Trebuchet MS"/>
      <family val="2"/>
      <charset val="204"/>
    </font>
    <font>
      <sz val="9"/>
      <name val="Tahoma"/>
      <family val="2"/>
      <charset val="204"/>
    </font>
    <font>
      <sz val="11"/>
      <color indexed="8"/>
      <name val="Tahoma"/>
      <family val="2"/>
      <charset val="204"/>
    </font>
    <font>
      <sz val="11"/>
      <color indexed="22"/>
      <name val="Tahoma"/>
      <family val="2"/>
      <charset val="204"/>
    </font>
    <font>
      <b/>
      <sz val="1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22"/>
      <name val="Tahoma"/>
      <family val="2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22"/>
      <name val="Arial Cyr"/>
      <family val="2"/>
      <charset val="204"/>
    </font>
    <font>
      <sz val="11"/>
      <color indexed="2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22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b/>
      <sz val="9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  <fill>
      <patternFill patternType="solid">
        <fgColor indexed="44"/>
        <bgColor indexed="22"/>
      </patternFill>
    </fill>
    <fill>
      <patternFill patternType="solid">
        <fgColor indexed="22"/>
        <bgColor indexed="41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1"/>
      </patternFill>
    </fill>
    <fill>
      <patternFill patternType="solid">
        <fgColor indexed="26"/>
        <bgColor indexed="41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9">
    <xf numFmtId="0" fontId="0" fillId="0" borderId="0" xfId="0"/>
    <xf numFmtId="0" fontId="4" fillId="0" borderId="0" xfId="2" applyFont="1" applyFill="1" applyBorder="1" applyAlignment="1"/>
    <xf numFmtId="0" fontId="5" fillId="0" borderId="0" xfId="2" applyFont="1" applyBorder="1" applyAlignment="1"/>
    <xf numFmtId="0" fontId="6" fillId="2" borderId="0" xfId="2" applyFont="1" applyFill="1" applyBorder="1" applyAlignment="1">
      <alignment wrapText="1"/>
    </xf>
    <xf numFmtId="0" fontId="7" fillId="0" borderId="0" xfId="2" applyFont="1"/>
    <xf numFmtId="0" fontId="8" fillId="0" borderId="0" xfId="2" applyFont="1" applyFill="1" applyBorder="1" applyAlignment="1">
      <alignment wrapText="1"/>
    </xf>
    <xf numFmtId="4" fontId="6" fillId="0" borderId="0" xfId="2" applyNumberFormat="1" applyFont="1" applyBorder="1" applyAlignment="1">
      <alignment wrapText="1"/>
    </xf>
    <xf numFmtId="0" fontId="13" fillId="0" borderId="0" xfId="2" applyFont="1"/>
    <xf numFmtId="0" fontId="14" fillId="0" borderId="0" xfId="2" applyFont="1"/>
    <xf numFmtId="0" fontId="14" fillId="0" borderId="0" xfId="2" applyFont="1" applyAlignment="1">
      <alignment wrapText="1"/>
    </xf>
    <xf numFmtId="0" fontId="13" fillId="0" borderId="0" xfId="2" applyFont="1" applyBorder="1"/>
    <xf numFmtId="0" fontId="15" fillId="0" borderId="0" xfId="2" applyFont="1" applyBorder="1" applyAlignment="1">
      <alignment wrapText="1"/>
    </xf>
    <xf numFmtId="0" fontId="16" fillId="0" borderId="0" xfId="2" applyFont="1" applyBorder="1" applyAlignment="1">
      <alignment wrapText="1"/>
    </xf>
    <xf numFmtId="0" fontId="17" fillId="0" borderId="0" xfId="2" applyFont="1" applyBorder="1" applyAlignment="1">
      <alignment wrapText="1"/>
    </xf>
    <xf numFmtId="0" fontId="17" fillId="0" borderId="0" xfId="2" applyFont="1"/>
    <xf numFmtId="0" fontId="8" fillId="0" borderId="1" xfId="2" applyFont="1" applyBorder="1" applyAlignment="1">
      <alignment horizontal="center" vertical="top" wrapText="1"/>
    </xf>
    <xf numFmtId="0" fontId="19" fillId="5" borderId="0" xfId="2" applyFont="1" applyFill="1" applyBorder="1"/>
    <xf numFmtId="0" fontId="20" fillId="0" borderId="0" xfId="2" applyFont="1" applyBorder="1"/>
    <xf numFmtId="0" fontId="19" fillId="0" borderId="0" xfId="2" applyFont="1"/>
    <xf numFmtId="0" fontId="9" fillId="4" borderId="5" xfId="2" applyFont="1" applyFill="1" applyBorder="1" applyAlignment="1">
      <alignment horizontal="center" vertical="top"/>
    </xf>
    <xf numFmtId="0" fontId="21" fillId="4" borderId="5" xfId="2" applyFont="1" applyFill="1" applyBorder="1" applyAlignment="1">
      <alignment horizontal="center" vertical="top" wrapText="1"/>
    </xf>
    <xf numFmtId="0" fontId="9" fillId="4" borderId="5" xfId="2" applyFont="1" applyFill="1" applyBorder="1" applyAlignment="1">
      <alignment horizontal="center" vertical="top" wrapText="1"/>
    </xf>
    <xf numFmtId="0" fontId="22" fillId="5" borderId="0" xfId="2" applyFont="1" applyFill="1" applyBorder="1"/>
    <xf numFmtId="0" fontId="23" fillId="0" borderId="0" xfId="2" applyFont="1" applyBorder="1"/>
    <xf numFmtId="0" fontId="23" fillId="0" borderId="0" xfId="2" applyFont="1"/>
    <xf numFmtId="0" fontId="22" fillId="0" borderId="0" xfId="2" applyFont="1"/>
    <xf numFmtId="0" fontId="21" fillId="4" borderId="5" xfId="2" applyFont="1" applyFill="1" applyBorder="1" applyAlignment="1">
      <alignment horizontal="center" vertical="center" wrapText="1"/>
    </xf>
    <xf numFmtId="0" fontId="19" fillId="5" borderId="0" xfId="2" applyFont="1" applyFill="1" applyAlignment="1">
      <alignment horizontal="center"/>
    </xf>
    <xf numFmtId="0" fontId="20" fillId="0" borderId="0" xfId="2" applyFont="1" applyAlignment="1">
      <alignment horizontal="center"/>
    </xf>
    <xf numFmtId="0" fontId="19" fillId="0" borderId="0" xfId="2" applyFont="1" applyAlignment="1">
      <alignment horizontal="center"/>
    </xf>
    <xf numFmtId="0" fontId="9" fillId="4" borderId="5" xfId="2" applyFont="1" applyFill="1" applyBorder="1" applyAlignment="1">
      <alignment horizontal="center"/>
    </xf>
    <xf numFmtId="0" fontId="19" fillId="5" borderId="0" xfId="2" applyFont="1" applyFill="1"/>
    <xf numFmtId="0" fontId="20" fillId="0" borderId="0" xfId="2" applyFont="1"/>
    <xf numFmtId="0" fontId="24" fillId="0" borderId="5" xfId="2" applyFont="1" applyBorder="1" applyAlignment="1">
      <alignment horizontal="center" vertical="top" wrapText="1"/>
    </xf>
    <xf numFmtId="1" fontId="24" fillId="0" borderId="5" xfId="2" applyNumberFormat="1" applyFont="1" applyBorder="1" applyAlignment="1">
      <alignment horizontal="center" vertical="center"/>
    </xf>
    <xf numFmtId="0" fontId="24" fillId="0" borderId="5" xfId="2" applyFont="1" applyBorder="1" applyAlignment="1">
      <alignment horizontal="center"/>
    </xf>
    <xf numFmtId="0" fontId="25" fillId="5" borderId="0" xfId="2" applyFont="1" applyFill="1"/>
    <xf numFmtId="43" fontId="26" fillId="0" borderId="0" xfId="1" applyFont="1"/>
    <xf numFmtId="0" fontId="27" fillId="0" borderId="0" xfId="2" applyFont="1"/>
    <xf numFmtId="0" fontId="25" fillId="0" borderId="0" xfId="2" applyFont="1"/>
    <xf numFmtId="0" fontId="25" fillId="0" borderId="0" xfId="2" applyFont="1" applyFill="1"/>
    <xf numFmtId="0" fontId="28" fillId="0" borderId="0" xfId="2" applyFont="1" applyFill="1"/>
    <xf numFmtId="0" fontId="29" fillId="0" borderId="0" xfId="2" applyFont="1"/>
    <xf numFmtId="0" fontId="28" fillId="0" borderId="0" xfId="2" applyFont="1"/>
    <xf numFmtId="0" fontId="24" fillId="0" borderId="5" xfId="2" applyFont="1" applyBorder="1" applyAlignment="1">
      <alignment horizontal="center" vertical="center" wrapText="1"/>
    </xf>
    <xf numFmtId="164" fontId="24" fillId="0" borderId="5" xfId="2" applyNumberFormat="1" applyFont="1" applyBorder="1" applyAlignment="1">
      <alignment horizontal="center" vertical="center"/>
    </xf>
    <xf numFmtId="0" fontId="24" fillId="0" borderId="5" xfId="2" applyFont="1" applyBorder="1" applyAlignment="1">
      <alignment horizontal="center" vertical="center"/>
    </xf>
    <xf numFmtId="0" fontId="25" fillId="0" borderId="0" xfId="2" applyFont="1" applyFill="1" applyAlignment="1">
      <alignment vertical="center"/>
    </xf>
    <xf numFmtId="43" fontId="26" fillId="0" borderId="0" xfId="1" applyFont="1" applyAlignment="1">
      <alignment vertical="center"/>
    </xf>
    <xf numFmtId="0" fontId="27" fillId="0" borderId="0" xfId="2" applyFont="1" applyAlignment="1">
      <alignment vertical="center"/>
    </xf>
    <xf numFmtId="0" fontId="25" fillId="0" borderId="0" xfId="2" applyFont="1" applyAlignment="1">
      <alignment vertical="center"/>
    </xf>
    <xf numFmtId="0" fontId="24" fillId="0" borderId="2" xfId="2" applyFont="1" applyFill="1" applyBorder="1" applyAlignment="1">
      <alignment horizontal="center" vertical="top" wrapText="1"/>
    </xf>
    <xf numFmtId="0" fontId="24" fillId="0" borderId="3" xfId="2" applyFont="1" applyFill="1" applyBorder="1" applyAlignment="1">
      <alignment horizontal="center" vertical="top" wrapText="1"/>
    </xf>
    <xf numFmtId="0" fontId="24" fillId="0" borderId="4" xfId="2" applyFont="1" applyFill="1" applyBorder="1" applyAlignment="1">
      <alignment horizontal="center" vertical="top" wrapText="1"/>
    </xf>
    <xf numFmtId="0" fontId="24" fillId="0" borderId="5" xfId="2" applyFont="1" applyFill="1" applyBorder="1" applyAlignment="1">
      <alignment horizontal="center" vertical="top" wrapText="1"/>
    </xf>
    <xf numFmtId="0" fontId="9" fillId="4" borderId="11" xfId="2" applyFont="1" applyFill="1" applyBorder="1" applyAlignment="1">
      <alignment horizontal="center" vertical="center"/>
    </xf>
    <xf numFmtId="0" fontId="27" fillId="0" borderId="0" xfId="2" applyFont="1" applyFill="1"/>
    <xf numFmtId="0" fontId="0" fillId="0" borderId="0" xfId="2" applyFont="1" applyFill="1"/>
    <xf numFmtId="0" fontId="26" fillId="0" borderId="0" xfId="2" applyFont="1"/>
    <xf numFmtId="0" fontId="0" fillId="0" borderId="0" xfId="2" applyFont="1"/>
    <xf numFmtId="0" fontId="21" fillId="7" borderId="5" xfId="2" applyFont="1" applyFill="1" applyBorder="1" applyAlignment="1">
      <alignment horizontal="center"/>
    </xf>
    <xf numFmtId="0" fontId="32" fillId="0" borderId="5" xfId="2" applyFont="1" applyBorder="1" applyAlignment="1">
      <alignment horizontal="center"/>
    </xf>
    <xf numFmtId="0" fontId="21" fillId="0" borderId="5" xfId="2" applyFont="1" applyFill="1" applyBorder="1" applyAlignment="1">
      <alignment horizontal="center"/>
    </xf>
    <xf numFmtId="0" fontId="32" fillId="0" borderId="5" xfId="2" applyFont="1" applyFill="1" applyBorder="1" applyAlignment="1">
      <alignment horizontal="center"/>
    </xf>
    <xf numFmtId="0" fontId="33" fillId="7" borderId="5" xfId="2" applyFont="1" applyFill="1" applyBorder="1" applyAlignment="1">
      <alignment horizontal="center"/>
    </xf>
    <xf numFmtId="0" fontId="32" fillId="0" borderId="5" xfId="2" applyFont="1" applyBorder="1" applyAlignment="1">
      <alignment horizontal="center" vertical="top" wrapText="1"/>
    </xf>
    <xf numFmtId="0" fontId="9" fillId="7" borderId="6" xfId="2" applyFont="1" applyFill="1" applyBorder="1" applyAlignment="1">
      <alignment horizontal="center"/>
    </xf>
    <xf numFmtId="0" fontId="9" fillId="0" borderId="14" xfId="2" applyFont="1" applyFill="1" applyBorder="1" applyAlignment="1">
      <alignment horizontal="center"/>
    </xf>
    <xf numFmtId="0" fontId="31" fillId="0" borderId="14" xfId="2" applyFont="1" applyFill="1" applyBorder="1" applyAlignment="1">
      <alignment horizontal="center"/>
    </xf>
    <xf numFmtId="0" fontId="9" fillId="0" borderId="14" xfId="2" applyFont="1" applyFill="1" applyBorder="1" applyAlignment="1">
      <alignment horizontal="center" vertical="center" wrapText="1"/>
    </xf>
    <xf numFmtId="1" fontId="32" fillId="0" borderId="14" xfId="2" applyNumberFormat="1" applyFont="1" applyBorder="1" applyAlignment="1">
      <alignment horizontal="center" vertical="center"/>
    </xf>
    <xf numFmtId="0" fontId="9" fillId="0" borderId="5" xfId="2" applyFont="1" applyFill="1" applyBorder="1" applyAlignment="1">
      <alignment horizontal="center" vertical="center" wrapText="1"/>
    </xf>
    <xf numFmtId="1" fontId="32" fillId="0" borderId="5" xfId="2" applyNumberFormat="1" applyFont="1" applyBorder="1" applyAlignment="1">
      <alignment horizontal="center" vertical="center"/>
    </xf>
    <xf numFmtId="0" fontId="12" fillId="3" borderId="5" xfId="2" applyFont="1" applyFill="1" applyBorder="1" applyAlignment="1">
      <alignment horizontal="center"/>
    </xf>
    <xf numFmtId="0" fontId="9" fillId="7" borderId="6" xfId="2" applyFont="1" applyFill="1" applyBorder="1" applyAlignment="1">
      <alignment horizontal="center" vertical="top"/>
    </xf>
    <xf numFmtId="0" fontId="21" fillId="7" borderId="6" xfId="2" applyFont="1" applyFill="1" applyBorder="1" applyAlignment="1">
      <alignment horizontal="center" vertical="center" wrapText="1"/>
    </xf>
    <xf numFmtId="0" fontId="9" fillId="7" borderId="5" xfId="2" applyFont="1" applyFill="1" applyBorder="1" applyAlignment="1">
      <alignment horizontal="center" vertical="top"/>
    </xf>
    <xf numFmtId="0" fontId="21" fillId="7" borderId="5" xfId="2" applyFont="1" applyFill="1" applyBorder="1" applyAlignment="1">
      <alignment horizontal="center" vertical="center" wrapText="1"/>
    </xf>
    <xf numFmtId="0" fontId="32" fillId="0" borderId="5" xfId="2" applyFont="1" applyBorder="1" applyAlignment="1">
      <alignment horizontal="center" vertical="top" wrapText="1"/>
    </xf>
    <xf numFmtId="0" fontId="11" fillId="3" borderId="5" xfId="2" applyFont="1" applyFill="1" applyBorder="1" applyAlignment="1">
      <alignment horizontal="center"/>
    </xf>
    <xf numFmtId="0" fontId="9" fillId="0" borderId="3" xfId="2" applyFont="1" applyBorder="1" applyAlignment="1">
      <alignment horizontal="center"/>
    </xf>
    <xf numFmtId="0" fontId="31" fillId="0" borderId="5" xfId="2" applyFont="1" applyBorder="1" applyAlignment="1">
      <alignment horizontal="left" vertical="top" wrapText="1" indent="1"/>
    </xf>
    <xf numFmtId="164" fontId="31" fillId="0" borderId="5" xfId="2" applyNumberFormat="1" applyFont="1" applyBorder="1" applyAlignment="1">
      <alignment horizontal="center" vertical="center"/>
    </xf>
    <xf numFmtId="1" fontId="24" fillId="0" borderId="5" xfId="2" applyNumberFormat="1" applyFont="1" applyBorder="1" applyAlignment="1">
      <alignment horizontal="center" vertical="center"/>
    </xf>
    <xf numFmtId="0" fontId="24" fillId="0" borderId="2" xfId="2" applyFont="1" applyBorder="1" applyAlignment="1">
      <alignment horizontal="center" vertical="top" wrapText="1"/>
    </xf>
    <xf numFmtId="0" fontId="24" fillId="0" borderId="3" xfId="2" applyFont="1" applyBorder="1" applyAlignment="1">
      <alignment horizontal="center" vertical="top" wrapText="1"/>
    </xf>
    <xf numFmtId="0" fontId="24" fillId="0" borderId="4" xfId="2" applyFont="1" applyBorder="1" applyAlignment="1">
      <alignment horizontal="center" vertical="top" wrapText="1"/>
    </xf>
    <xf numFmtId="0" fontId="12" fillId="3" borderId="2" xfId="2" applyFont="1" applyFill="1" applyBorder="1" applyAlignment="1">
      <alignment horizontal="center" vertical="center" wrapText="1"/>
    </xf>
    <xf numFmtId="0" fontId="12" fillId="3" borderId="3" xfId="2" applyFont="1" applyFill="1" applyBorder="1" applyAlignment="1">
      <alignment horizontal="center" vertical="center" wrapText="1"/>
    </xf>
    <xf numFmtId="0" fontId="12" fillId="3" borderId="4" xfId="2" applyFont="1" applyFill="1" applyBorder="1" applyAlignment="1">
      <alignment horizontal="center" vertical="center" wrapText="1"/>
    </xf>
    <xf numFmtId="0" fontId="18" fillId="4" borderId="5" xfId="2" applyFont="1" applyFill="1" applyBorder="1" applyAlignment="1">
      <alignment horizontal="center" vertical="center" wrapText="1"/>
    </xf>
    <xf numFmtId="0" fontId="9" fillId="4" borderId="5" xfId="2" applyFont="1" applyFill="1" applyBorder="1" applyAlignment="1">
      <alignment horizontal="center" vertical="top" wrapText="1"/>
    </xf>
    <xf numFmtId="0" fontId="9" fillId="4" borderId="5" xfId="2" applyFont="1" applyFill="1" applyBorder="1" applyAlignment="1">
      <alignment horizontal="center" vertical="center" wrapText="1"/>
    </xf>
    <xf numFmtId="0" fontId="24" fillId="0" borderId="5" xfId="2" applyFont="1" applyBorder="1" applyAlignment="1">
      <alignment horizontal="center" vertical="top" wrapText="1"/>
    </xf>
    <xf numFmtId="0" fontId="12" fillId="3" borderId="2" xfId="2" applyFont="1" applyFill="1" applyBorder="1" applyAlignment="1">
      <alignment horizontal="center" vertical="top" wrapText="1"/>
    </xf>
    <xf numFmtId="0" fontId="12" fillId="3" borderId="3" xfId="2" applyFont="1" applyFill="1" applyBorder="1" applyAlignment="1">
      <alignment horizontal="center" vertical="top" wrapText="1"/>
    </xf>
    <xf numFmtId="0" fontId="12" fillId="3" borderId="4" xfId="2" applyFont="1" applyFill="1" applyBorder="1" applyAlignment="1">
      <alignment horizontal="center" vertical="top" wrapText="1"/>
    </xf>
    <xf numFmtId="0" fontId="30" fillId="0" borderId="5" xfId="2" applyFont="1" applyFill="1" applyBorder="1" applyAlignment="1">
      <alignment horizontal="center" vertical="top" wrapText="1"/>
    </xf>
    <xf numFmtId="0" fontId="24" fillId="0" borderId="11" xfId="2" applyFont="1" applyBorder="1" applyAlignment="1">
      <alignment horizontal="center" vertical="top" wrapText="1"/>
    </xf>
    <xf numFmtId="0" fontId="18" fillId="6" borderId="5" xfId="2" applyFont="1" applyFill="1" applyBorder="1" applyAlignment="1">
      <alignment horizontal="center" vertical="center" wrapText="1"/>
    </xf>
    <xf numFmtId="0" fontId="28" fillId="0" borderId="18" xfId="2" applyFont="1" applyFill="1" applyBorder="1" applyAlignment="1">
      <alignment horizontal="center" wrapText="1"/>
    </xf>
    <xf numFmtId="0" fontId="24" fillId="0" borderId="5" xfId="2" applyFont="1" applyFill="1" applyBorder="1" applyAlignment="1">
      <alignment horizontal="center" vertical="top" wrapText="1"/>
    </xf>
    <xf numFmtId="0" fontId="12" fillId="3" borderId="14" xfId="2" applyFont="1" applyFill="1" applyBorder="1" applyAlignment="1">
      <alignment horizontal="center" vertical="top" wrapText="1"/>
    </xf>
    <xf numFmtId="0" fontId="9" fillId="4" borderId="15" xfId="2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center" vertical="center"/>
    </xf>
    <xf numFmtId="0" fontId="9" fillId="4" borderId="17" xfId="2" applyFont="1" applyFill="1" applyBorder="1" applyAlignment="1">
      <alignment horizontal="center" vertical="center"/>
    </xf>
    <xf numFmtId="0" fontId="9" fillId="0" borderId="18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9" fillId="0" borderId="19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 wrapText="1"/>
    </xf>
    <xf numFmtId="0" fontId="9" fillId="4" borderId="8" xfId="2" applyFont="1" applyFill="1" applyBorder="1" applyAlignment="1">
      <alignment horizontal="center" vertical="center" wrapText="1"/>
    </xf>
    <xf numFmtId="0" fontId="9" fillId="4" borderId="9" xfId="2" applyFont="1" applyFill="1" applyBorder="1" applyAlignment="1">
      <alignment horizontal="center" vertical="center" wrapText="1"/>
    </xf>
    <xf numFmtId="0" fontId="9" fillId="4" borderId="10" xfId="2" applyFont="1" applyFill="1" applyBorder="1" applyAlignment="1">
      <alignment horizontal="center" vertical="center" wrapText="1"/>
    </xf>
    <xf numFmtId="0" fontId="9" fillId="4" borderId="12" xfId="2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 wrapText="1"/>
    </xf>
    <xf numFmtId="164" fontId="24" fillId="0" borderId="2" xfId="2" applyNumberFormat="1" applyFont="1" applyBorder="1" applyAlignment="1">
      <alignment horizontal="center" vertical="center"/>
    </xf>
    <xf numFmtId="164" fontId="24" fillId="0" borderId="3" xfId="2" applyNumberFormat="1" applyFont="1" applyBorder="1" applyAlignment="1">
      <alignment horizontal="center" vertical="center"/>
    </xf>
    <xf numFmtId="164" fontId="24" fillId="0" borderId="4" xfId="2" applyNumberFormat="1" applyFont="1" applyBorder="1" applyAlignment="1">
      <alignment horizontal="center" vertical="center"/>
    </xf>
    <xf numFmtId="0" fontId="9" fillId="4" borderId="6" xfId="2" applyFont="1" applyFill="1" applyBorder="1" applyAlignment="1">
      <alignment horizontal="center" vertical="center" wrapText="1"/>
    </xf>
    <xf numFmtId="0" fontId="9" fillId="4" borderId="11" xfId="2" applyFont="1" applyFill="1" applyBorder="1" applyAlignment="1">
      <alignment horizontal="center" vertical="center" wrapText="1"/>
    </xf>
    <xf numFmtId="0" fontId="18" fillId="4" borderId="6" xfId="2" applyFont="1" applyFill="1" applyBorder="1" applyAlignment="1">
      <alignment horizontal="center" vertical="center" wrapText="1"/>
    </xf>
    <xf numFmtId="0" fontId="18" fillId="4" borderId="7" xfId="2" applyFont="1" applyFill="1" applyBorder="1" applyAlignment="1">
      <alignment horizontal="center" vertical="center" wrapText="1"/>
    </xf>
    <xf numFmtId="0" fontId="18" fillId="4" borderId="11" xfId="2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center"/>
    </xf>
    <xf numFmtId="0" fontId="8" fillId="0" borderId="1" xfId="2" applyFont="1" applyBorder="1" applyAlignment="1">
      <alignment horizontal="center" vertical="top" wrapText="1"/>
    </xf>
    <xf numFmtId="0" fontId="18" fillId="4" borderId="2" xfId="2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XP\&#1055;&#1088;&#1072;&#1081;&#1089;-&#1083;&#1080;&#1089;&#1090;\&#1055;&#1088;&#1072;&#1081;&#1089;%20&#1042;&#1053;&#1059;&#1058;&#1056;&#1045;&#1053;&#1053;&#1048;&#1049;%2014.08.2017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r\xp\XP\Documents%20and%20Settings\Admin\&#1056;&#1072;&#1073;&#1086;&#1095;&#1080;&#1081;%20&#1089;&#1090;&#1086;&#1083;\&#1087;&#1088;&#1072;&#1081;&#1089;%20&#1088;&#1086;&#1079;&#1085;&#1080;&#1094;&#1072;%20&#1080;&#1102;&#1083;&#1100;%202013&#1075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нутренний"/>
      <sheetName val="Теплицы Розница"/>
      <sheetName val="СПК и МПК Розница"/>
      <sheetName val="ДСК"/>
      <sheetName val="Куски до 1000кг"/>
      <sheetName val="Куски от 1000кг"/>
      <sheetName val="Куски ПС Призма"/>
      <sheetName val="Лист1"/>
    </sheetNames>
    <sheetDataSet>
      <sheetData sheetId="0">
        <row r="543">
          <cell r="E543">
            <v>9600</v>
          </cell>
        </row>
        <row r="544">
          <cell r="E544">
            <v>11040</v>
          </cell>
        </row>
        <row r="558">
          <cell r="E558">
            <v>2952</v>
          </cell>
        </row>
        <row r="559">
          <cell r="E559">
            <v>1302</v>
          </cell>
        </row>
        <row r="560">
          <cell r="E560">
            <v>7945.8</v>
          </cell>
        </row>
        <row r="561">
          <cell r="E561">
            <v>1853.61</v>
          </cell>
        </row>
        <row r="579">
          <cell r="E579">
            <v>7668</v>
          </cell>
        </row>
        <row r="580">
          <cell r="E580">
            <v>2220</v>
          </cell>
        </row>
        <row r="581">
          <cell r="E581">
            <v>8640</v>
          </cell>
        </row>
        <row r="582">
          <cell r="E582">
            <v>2736</v>
          </cell>
        </row>
        <row r="587">
          <cell r="E587">
            <v>6300</v>
          </cell>
        </row>
        <row r="588">
          <cell r="E588">
            <v>1560</v>
          </cell>
        </row>
        <row r="589">
          <cell r="E589">
            <v>6480</v>
          </cell>
        </row>
        <row r="590">
          <cell r="E590">
            <v>1584</v>
          </cell>
        </row>
        <row r="591">
          <cell r="E591">
            <v>6900</v>
          </cell>
        </row>
        <row r="592">
          <cell r="E592">
            <v>1584</v>
          </cell>
        </row>
        <row r="593">
          <cell r="E593">
            <v>7740</v>
          </cell>
        </row>
        <row r="594">
          <cell r="E594">
            <v>1884</v>
          </cell>
        </row>
        <row r="595">
          <cell r="E595">
            <v>10080</v>
          </cell>
        </row>
        <row r="596">
          <cell r="E596">
            <v>2544</v>
          </cell>
        </row>
        <row r="597">
          <cell r="E597">
            <v>11280</v>
          </cell>
        </row>
        <row r="598">
          <cell r="E598">
            <v>3156</v>
          </cell>
        </row>
        <row r="599">
          <cell r="E599">
            <v>6720</v>
          </cell>
        </row>
        <row r="600">
          <cell r="E600">
            <v>1620</v>
          </cell>
        </row>
        <row r="603">
          <cell r="E603">
            <v>6660</v>
          </cell>
        </row>
        <row r="604">
          <cell r="E604">
            <v>1500</v>
          </cell>
        </row>
        <row r="607">
          <cell r="E607">
            <v>16080</v>
          </cell>
        </row>
        <row r="608">
          <cell r="E608">
            <v>4680</v>
          </cell>
        </row>
        <row r="638">
          <cell r="E638">
            <v>966</v>
          </cell>
        </row>
        <row r="639">
          <cell r="E639">
            <v>924</v>
          </cell>
        </row>
        <row r="642">
          <cell r="E642">
            <v>2376</v>
          </cell>
        </row>
        <row r="643">
          <cell r="E643">
            <v>1716.0000000000002</v>
          </cell>
        </row>
        <row r="644">
          <cell r="E644">
            <v>2220</v>
          </cell>
        </row>
        <row r="645">
          <cell r="E645">
            <v>1956</v>
          </cell>
        </row>
        <row r="655">
          <cell r="E655">
            <v>600.22699999999998</v>
          </cell>
        </row>
        <row r="656">
          <cell r="E656">
            <v>800.44200000000001</v>
          </cell>
        </row>
        <row r="657">
          <cell r="E657">
            <v>999.97919999999999</v>
          </cell>
        </row>
        <row r="690">
          <cell r="E690">
            <v>10400</v>
          </cell>
        </row>
        <row r="691">
          <cell r="E691">
            <v>13000</v>
          </cell>
        </row>
        <row r="692">
          <cell r="E692">
            <v>15600</v>
          </cell>
        </row>
        <row r="693">
          <cell r="E693">
            <v>18200</v>
          </cell>
        </row>
        <row r="696">
          <cell r="E696">
            <v>4425.4448000000002</v>
          </cell>
        </row>
        <row r="697">
          <cell r="E697">
            <v>6989.673600000001</v>
          </cell>
        </row>
        <row r="698">
          <cell r="E698">
            <v>2865.1056000000008</v>
          </cell>
        </row>
        <row r="813">
          <cell r="E813">
            <v>118.28025</v>
          </cell>
        </row>
        <row r="814">
          <cell r="E814">
            <v>157.75956900000003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К, комплектующие, МПК"/>
      <sheetName val="Сэндвич-панель ПВХ"/>
      <sheetName val="ДСК"/>
      <sheetName val="Теплицы  1 стр."/>
      <sheetName val="Теплицы  2 стр.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0"/>
  <sheetViews>
    <sheetView tabSelected="1" workbookViewId="0">
      <selection activeCell="H96" sqref="H96:H99"/>
    </sheetView>
  </sheetViews>
  <sheetFormatPr defaultColWidth="11.5703125" defaultRowHeight="15" x14ac:dyDescent="0.25"/>
  <cols>
    <col min="1" max="1" width="16.5703125" style="59" customWidth="1"/>
    <col min="2" max="2" width="14.5703125" style="59" customWidth="1"/>
    <col min="3" max="3" width="1.7109375" style="59" customWidth="1"/>
    <col min="4" max="4" width="7.140625" style="59" customWidth="1"/>
    <col min="5" max="5" width="14.5703125" style="59" customWidth="1"/>
    <col min="6" max="6" width="18.42578125" style="59" customWidth="1"/>
    <col min="7" max="7" width="17.42578125" style="59" customWidth="1"/>
    <col min="8" max="8" width="21" style="59" customWidth="1"/>
    <col min="9" max="9" width="17.42578125" style="57" customWidth="1"/>
    <col min="10" max="10" width="16.85546875" style="58" customWidth="1"/>
    <col min="11" max="11" width="11.5703125" style="58"/>
    <col min="12" max="16384" width="11.5703125" style="59"/>
  </cols>
  <sheetData>
    <row r="1" spans="1:17" s="4" customFormat="1" ht="32.1" customHeight="1" x14ac:dyDescent="0.45">
      <c r="A1" s="126" t="s">
        <v>0</v>
      </c>
      <c r="B1" s="126"/>
      <c r="C1" s="126"/>
      <c r="D1" s="126"/>
      <c r="E1" s="126"/>
      <c r="F1" s="126"/>
      <c r="G1" s="126"/>
      <c r="H1" s="126"/>
      <c r="I1" s="1"/>
      <c r="J1" s="2"/>
      <c r="K1" s="3"/>
    </row>
    <row r="2" spans="1:17" s="4" customFormat="1" ht="12.6" customHeight="1" x14ac:dyDescent="0.35">
      <c r="A2" s="127" t="s">
        <v>1</v>
      </c>
      <c r="B2" s="127"/>
      <c r="C2" s="127"/>
      <c r="D2" s="127"/>
      <c r="E2" s="127"/>
      <c r="F2" s="127"/>
      <c r="G2" s="127"/>
      <c r="H2" s="127"/>
      <c r="I2" s="5"/>
      <c r="J2" s="6"/>
      <c r="K2" s="7"/>
      <c r="L2" s="8"/>
      <c r="M2" s="9"/>
      <c r="N2" s="9"/>
      <c r="O2" s="9"/>
      <c r="P2" s="9"/>
      <c r="Q2" s="9"/>
    </row>
    <row r="3" spans="1:17" s="4" customFormat="1" ht="12.6" customHeight="1" x14ac:dyDescent="0.35">
      <c r="A3" s="127"/>
      <c r="B3" s="127"/>
      <c r="C3" s="127"/>
      <c r="D3" s="127"/>
      <c r="E3" s="127"/>
      <c r="F3" s="127"/>
      <c r="G3" s="127"/>
      <c r="H3" s="127"/>
      <c r="I3" s="5"/>
      <c r="J3" s="6"/>
      <c r="K3" s="10"/>
      <c r="L3" s="8"/>
      <c r="M3" s="9"/>
      <c r="N3" s="9"/>
      <c r="O3" s="9"/>
      <c r="P3" s="9"/>
      <c r="Q3" s="9"/>
    </row>
    <row r="4" spans="1:17" s="14" customFormat="1" ht="21.75" customHeight="1" x14ac:dyDescent="0.3">
      <c r="A4" s="127"/>
      <c r="B4" s="127"/>
      <c r="C4" s="127"/>
      <c r="D4" s="127"/>
      <c r="E4" s="127"/>
      <c r="F4" s="127"/>
      <c r="G4" s="127"/>
      <c r="H4" s="127"/>
      <c r="I4" s="5"/>
      <c r="J4" s="11"/>
      <c r="K4" s="12"/>
      <c r="L4" s="13"/>
      <c r="M4" s="13"/>
      <c r="N4" s="13"/>
      <c r="O4" s="13"/>
      <c r="P4" s="13"/>
      <c r="Q4" s="13"/>
    </row>
    <row r="5" spans="1:17" s="14" customFormat="1" ht="12.75" customHeight="1" x14ac:dyDescent="0.3">
      <c r="A5" s="15"/>
      <c r="B5" s="15"/>
      <c r="C5" s="15"/>
      <c r="D5" s="15"/>
      <c r="E5" s="15"/>
      <c r="F5" s="15"/>
      <c r="G5" s="15"/>
      <c r="H5" s="15"/>
      <c r="I5" s="5"/>
      <c r="J5" s="11"/>
      <c r="K5" s="12"/>
      <c r="L5" s="13"/>
      <c r="M5" s="13"/>
      <c r="N5" s="13"/>
      <c r="O5" s="13"/>
      <c r="P5" s="13"/>
      <c r="Q5" s="13"/>
    </row>
    <row r="6" spans="1:17" s="18" customFormat="1" ht="41.25" customHeight="1" x14ac:dyDescent="0.2">
      <c r="A6" s="94" t="s">
        <v>2</v>
      </c>
      <c r="B6" s="95"/>
      <c r="C6" s="95"/>
      <c r="D6" s="95"/>
      <c r="E6" s="95"/>
      <c r="F6" s="95"/>
      <c r="G6" s="96"/>
      <c r="H6" s="128" t="s">
        <v>3</v>
      </c>
      <c r="I6" s="16"/>
      <c r="J6" s="17"/>
      <c r="K6" s="17"/>
    </row>
    <row r="7" spans="1:17" s="25" customFormat="1" ht="52.5" customHeight="1" x14ac:dyDescent="0.2">
      <c r="A7" s="19" t="s">
        <v>4</v>
      </c>
      <c r="B7" s="20" t="s">
        <v>5</v>
      </c>
      <c r="C7" s="91" t="s">
        <v>6</v>
      </c>
      <c r="D7" s="91"/>
      <c r="E7" s="91"/>
      <c r="F7" s="21" t="s">
        <v>7</v>
      </c>
      <c r="G7" s="21" t="s">
        <v>8</v>
      </c>
      <c r="H7" s="128"/>
      <c r="I7" s="22"/>
      <c r="J7" s="23"/>
      <c r="K7" s="24"/>
    </row>
    <row r="8" spans="1:17" s="29" customFormat="1" ht="25.5" customHeight="1" x14ac:dyDescent="0.2">
      <c r="A8" s="26" t="s">
        <v>9</v>
      </c>
      <c r="B8" s="92" t="s">
        <v>10</v>
      </c>
      <c r="C8" s="92" t="s">
        <v>10</v>
      </c>
      <c r="D8" s="92"/>
      <c r="E8" s="92"/>
      <c r="F8" s="92" t="s">
        <v>10</v>
      </c>
      <c r="G8" s="92" t="s">
        <v>10</v>
      </c>
      <c r="H8" s="128"/>
      <c r="I8" s="27"/>
      <c r="J8" s="28"/>
      <c r="K8" s="28"/>
    </row>
    <row r="9" spans="1:17" s="18" customFormat="1" ht="14.25" x14ac:dyDescent="0.2">
      <c r="A9" s="30" t="s">
        <v>11</v>
      </c>
      <c r="B9" s="92"/>
      <c r="C9" s="92"/>
      <c r="D9" s="92"/>
      <c r="E9" s="92"/>
      <c r="F9" s="92"/>
      <c r="G9" s="92"/>
      <c r="H9" s="128"/>
      <c r="I9" s="31"/>
      <c r="J9" s="32"/>
      <c r="K9" s="32"/>
    </row>
    <row r="10" spans="1:17" s="39" customFormat="1" ht="15" customHeight="1" x14ac:dyDescent="0.25">
      <c r="A10" s="33" t="s">
        <v>12</v>
      </c>
      <c r="B10" s="34">
        <f>[1]Внутренний!E603</f>
        <v>6660</v>
      </c>
      <c r="C10" s="83">
        <f>B10+(1.5*J10)</f>
        <v>13470</v>
      </c>
      <c r="D10" s="83" t="e">
        <f>('[2]СПК, комплектующие, МПК'!#REF!*3)+C10</f>
        <v>#REF!</v>
      </c>
      <c r="E10" s="83" t="e">
        <f>('[2]СПК, комплектующие, МПК'!#REF!*3)+D10</f>
        <v>#REF!</v>
      </c>
      <c r="F10" s="34">
        <f>B10+(3*J11)</f>
        <v>12630</v>
      </c>
      <c r="G10" s="34">
        <f>B10+(3*J12)</f>
        <v>11340</v>
      </c>
      <c r="H10" s="35" t="s">
        <v>13</v>
      </c>
      <c r="I10" s="36"/>
      <c r="J10" s="37">
        <v>4540</v>
      </c>
      <c r="K10" s="38" t="s">
        <v>14</v>
      </c>
    </row>
    <row r="11" spans="1:17" s="39" customFormat="1" ht="15" customHeight="1" x14ac:dyDescent="0.25">
      <c r="A11" s="33" t="s">
        <v>15</v>
      </c>
      <c r="B11" s="34">
        <f>[1]Внутренний!E603+[1]Внутренний!E604</f>
        <v>8160</v>
      </c>
      <c r="C11" s="83">
        <f>B11+(2*J10)</f>
        <v>17240</v>
      </c>
      <c r="D11" s="83" t="e">
        <f>('[2]СПК, комплектующие, МПК'!#REF!*3)+C11</f>
        <v>#REF!</v>
      </c>
      <c r="E11" s="83" t="e">
        <f>('[2]СПК, комплектующие, МПК'!#REF!*3)+D11</f>
        <v>#REF!</v>
      </c>
      <c r="F11" s="34">
        <f>B11+(4*J11)</f>
        <v>16120</v>
      </c>
      <c r="G11" s="34">
        <f>B11+(4*J12)</f>
        <v>14400</v>
      </c>
      <c r="H11" s="35" t="s">
        <v>16</v>
      </c>
      <c r="I11" s="36"/>
      <c r="J11" s="37">
        <v>1990</v>
      </c>
      <c r="K11" s="38" t="s">
        <v>17</v>
      </c>
    </row>
    <row r="12" spans="1:17" s="39" customFormat="1" ht="15" customHeight="1" x14ac:dyDescent="0.25">
      <c r="A12" s="33" t="s">
        <v>18</v>
      </c>
      <c r="B12" s="34">
        <f>[1]Внутренний!E603+[1]Внутренний!E604+[1]Внутренний!E604</f>
        <v>9660</v>
      </c>
      <c r="C12" s="83">
        <f>B12+(2.5*J10)</f>
        <v>21010</v>
      </c>
      <c r="D12" s="83" t="e">
        <f>('[2]СПК, комплектующие, МПК'!#REF!*3)+C12</f>
        <v>#REF!</v>
      </c>
      <c r="E12" s="83" t="e">
        <f>('[2]СПК, комплектующие, МПК'!#REF!*3)+D12</f>
        <v>#REF!</v>
      </c>
      <c r="F12" s="34">
        <f>B12+(5*J11)</f>
        <v>19610</v>
      </c>
      <c r="G12" s="34">
        <f>B12+(5*J12)</f>
        <v>17460</v>
      </c>
      <c r="H12" s="35" t="s">
        <v>19</v>
      </c>
      <c r="I12" s="36"/>
      <c r="J12" s="37">
        <v>1560</v>
      </c>
      <c r="K12" s="38" t="s">
        <v>20</v>
      </c>
    </row>
    <row r="13" spans="1:17" s="39" customFormat="1" ht="15" customHeight="1" x14ac:dyDescent="0.25">
      <c r="A13" s="33" t="s">
        <v>21</v>
      </c>
      <c r="B13" s="34">
        <f>[1]Внутренний!E603+[1]Внутренний!E604+[1]Внутренний!E604+[1]Внутренний!E604</f>
        <v>11160</v>
      </c>
      <c r="C13" s="83">
        <f>B13+(3*J10)</f>
        <v>24780</v>
      </c>
      <c r="D13" s="83" t="e">
        <f>('[2]СПК, комплектующие, МПК'!#REF!*3)+C13</f>
        <v>#REF!</v>
      </c>
      <c r="E13" s="83" t="e">
        <f>('[2]СПК, комплектующие, МПК'!#REF!*3)+D13</f>
        <v>#REF!</v>
      </c>
      <c r="F13" s="34">
        <f>B13+(6*J11)</f>
        <v>23100</v>
      </c>
      <c r="G13" s="34">
        <f>B13+(6*J12)</f>
        <v>20520</v>
      </c>
      <c r="H13" s="35" t="s">
        <v>22</v>
      </c>
      <c r="I13" s="36"/>
      <c r="J13" s="38"/>
      <c r="K13" s="38"/>
    </row>
    <row r="14" spans="1:17" s="39" customFormat="1" ht="5.0999999999999996" customHeight="1" x14ac:dyDescent="0.25">
      <c r="A14" s="84"/>
      <c r="B14" s="85"/>
      <c r="C14" s="85"/>
      <c r="D14" s="85"/>
      <c r="E14" s="85"/>
      <c r="F14" s="85"/>
      <c r="G14" s="85"/>
      <c r="H14" s="86"/>
      <c r="I14" s="40"/>
      <c r="J14" s="38"/>
      <c r="K14" s="38"/>
    </row>
    <row r="15" spans="1:17" s="39" customFormat="1" ht="39.75" customHeight="1" x14ac:dyDescent="0.25">
      <c r="A15" s="94" t="s">
        <v>23</v>
      </c>
      <c r="B15" s="95"/>
      <c r="C15" s="95"/>
      <c r="D15" s="95"/>
      <c r="E15" s="95"/>
      <c r="F15" s="95"/>
      <c r="G15" s="96"/>
      <c r="H15" s="123" t="s">
        <v>3</v>
      </c>
      <c r="I15" s="40"/>
      <c r="J15" s="38"/>
      <c r="K15" s="38"/>
    </row>
    <row r="16" spans="1:17" s="43" customFormat="1" ht="53.25" customHeight="1" x14ac:dyDescent="0.2">
      <c r="A16" s="19" t="s">
        <v>4</v>
      </c>
      <c r="B16" s="20" t="s">
        <v>5</v>
      </c>
      <c r="C16" s="91" t="s">
        <v>6</v>
      </c>
      <c r="D16" s="91"/>
      <c r="E16" s="91"/>
      <c r="F16" s="21" t="s">
        <v>7</v>
      </c>
      <c r="G16" s="21" t="s">
        <v>8</v>
      </c>
      <c r="H16" s="124"/>
      <c r="I16" s="41"/>
      <c r="J16" s="42"/>
      <c r="K16" s="42"/>
    </row>
    <row r="17" spans="1:11" s="39" customFormat="1" ht="25.5" x14ac:dyDescent="0.25">
      <c r="A17" s="26" t="s">
        <v>24</v>
      </c>
      <c r="B17" s="121" t="s">
        <v>10</v>
      </c>
      <c r="C17" s="112" t="s">
        <v>10</v>
      </c>
      <c r="D17" s="113"/>
      <c r="E17" s="114"/>
      <c r="F17" s="121" t="s">
        <v>10</v>
      </c>
      <c r="G17" s="121" t="s">
        <v>10</v>
      </c>
      <c r="H17" s="124"/>
      <c r="I17" s="40"/>
      <c r="J17" s="38"/>
      <c r="K17" s="38"/>
    </row>
    <row r="18" spans="1:11" s="39" customFormat="1" x14ac:dyDescent="0.25">
      <c r="A18" s="30" t="s">
        <v>11</v>
      </c>
      <c r="B18" s="122"/>
      <c r="C18" s="115"/>
      <c r="D18" s="116"/>
      <c r="E18" s="117"/>
      <c r="F18" s="122"/>
      <c r="G18" s="122"/>
      <c r="H18" s="125"/>
      <c r="I18" s="40"/>
      <c r="J18" s="38"/>
      <c r="K18" s="38"/>
    </row>
    <row r="19" spans="1:11" s="39" customFormat="1" x14ac:dyDescent="0.25">
      <c r="A19" s="33" t="s">
        <v>12</v>
      </c>
      <c r="B19" s="34">
        <f>[1]Внутренний!E599</f>
        <v>6720</v>
      </c>
      <c r="C19" s="83">
        <f>B19+(1.5*J10)</f>
        <v>13530</v>
      </c>
      <c r="D19" s="83" t="e">
        <f>('[2]СПК, комплектующие, МПК'!#REF!*3)+C19</f>
        <v>#REF!</v>
      </c>
      <c r="E19" s="83" t="e">
        <f>('[2]СПК, комплектующие, МПК'!#REF!*3)+D19</f>
        <v>#REF!</v>
      </c>
      <c r="F19" s="34">
        <f>B19+(3*J11)</f>
        <v>12690</v>
      </c>
      <c r="G19" s="34">
        <f>B19+(3*J12)</f>
        <v>11400</v>
      </c>
      <c r="H19" s="35" t="s">
        <v>13</v>
      </c>
      <c r="I19" s="36"/>
      <c r="J19" s="37"/>
      <c r="K19" s="38"/>
    </row>
    <row r="20" spans="1:11" s="39" customFormat="1" x14ac:dyDescent="0.25">
      <c r="A20" s="33" t="s">
        <v>15</v>
      </c>
      <c r="B20" s="34">
        <f>[1]Внутренний!E599+[1]Внутренний!E600</f>
        <v>8340</v>
      </c>
      <c r="C20" s="83">
        <f>B20+(2*J10)</f>
        <v>17420</v>
      </c>
      <c r="D20" s="83" t="e">
        <f>('[2]СПК, комплектующие, МПК'!#REF!*3)+C20</f>
        <v>#REF!</v>
      </c>
      <c r="E20" s="83" t="e">
        <f>('[2]СПК, комплектующие, МПК'!#REF!*3)+D20</f>
        <v>#REF!</v>
      </c>
      <c r="F20" s="34">
        <f>B20+(4*J11)</f>
        <v>16300</v>
      </c>
      <c r="G20" s="34">
        <f>B20+(4*J12)</f>
        <v>14580</v>
      </c>
      <c r="H20" s="35" t="s">
        <v>16</v>
      </c>
      <c r="I20" s="36"/>
      <c r="J20" s="37"/>
      <c r="K20" s="38"/>
    </row>
    <row r="21" spans="1:11" s="39" customFormat="1" x14ac:dyDescent="0.25">
      <c r="A21" s="33" t="s">
        <v>18</v>
      </c>
      <c r="B21" s="34">
        <f>[1]Внутренний!E599+[1]Внутренний!E600+[1]Внутренний!E600</f>
        <v>9960</v>
      </c>
      <c r="C21" s="83">
        <f>B21+(2.5*J10)</f>
        <v>21310</v>
      </c>
      <c r="D21" s="83" t="e">
        <f>('[2]СПК, комплектующие, МПК'!#REF!*3)+C21</f>
        <v>#REF!</v>
      </c>
      <c r="E21" s="83" t="e">
        <f>('[2]СПК, комплектующие, МПК'!#REF!*3)+D21</f>
        <v>#REF!</v>
      </c>
      <c r="F21" s="34">
        <f>B21+(5*J11)</f>
        <v>19910</v>
      </c>
      <c r="G21" s="34">
        <f>B21+(5*J12)</f>
        <v>17760</v>
      </c>
      <c r="H21" s="35" t="s">
        <v>19</v>
      </c>
      <c r="I21" s="36"/>
      <c r="J21" s="37"/>
      <c r="K21" s="38"/>
    </row>
    <row r="22" spans="1:11" s="39" customFormat="1" x14ac:dyDescent="0.25">
      <c r="A22" s="33" t="s">
        <v>21</v>
      </c>
      <c r="B22" s="34">
        <f>[1]Внутренний!E599+[1]Внутренний!E600+[1]Внутренний!E600+[1]Внутренний!E600</f>
        <v>11580</v>
      </c>
      <c r="C22" s="83">
        <f>B22+(3*J10)</f>
        <v>25200</v>
      </c>
      <c r="D22" s="83" t="e">
        <f>('[2]СПК, комплектующие, МПК'!#REF!*3)+C22</f>
        <v>#REF!</v>
      </c>
      <c r="E22" s="83" t="e">
        <f>('[2]СПК, комплектующие, МПК'!#REF!*3)+D22</f>
        <v>#REF!</v>
      </c>
      <c r="F22" s="34">
        <f>B22+(6*J11)</f>
        <v>23520</v>
      </c>
      <c r="G22" s="34">
        <f>B22+(6*J12)</f>
        <v>20940</v>
      </c>
      <c r="H22" s="35" t="s">
        <v>22</v>
      </c>
      <c r="I22" s="36"/>
      <c r="J22" s="38"/>
      <c r="K22" s="38"/>
    </row>
    <row r="23" spans="1:11" s="39" customFormat="1" x14ac:dyDescent="0.25">
      <c r="A23" s="101"/>
      <c r="B23" s="101"/>
      <c r="C23" s="101"/>
      <c r="D23" s="101"/>
      <c r="E23" s="101"/>
      <c r="F23" s="101"/>
      <c r="G23" s="101"/>
      <c r="H23" s="101"/>
      <c r="I23" s="40"/>
      <c r="J23" s="38"/>
      <c r="K23" s="38"/>
    </row>
    <row r="24" spans="1:11" s="39" customFormat="1" ht="18" x14ac:dyDescent="0.25">
      <c r="A24" s="94"/>
      <c r="B24" s="95"/>
      <c r="C24" s="95"/>
      <c r="D24" s="95"/>
      <c r="E24" s="95"/>
      <c r="F24" s="95"/>
      <c r="G24" s="96"/>
      <c r="H24" s="90"/>
      <c r="I24" s="40"/>
      <c r="J24" s="38"/>
      <c r="K24" s="38"/>
    </row>
    <row r="25" spans="1:11" s="43" customFormat="1" ht="12.75" x14ac:dyDescent="0.2">
      <c r="A25" s="19"/>
      <c r="B25" s="20"/>
      <c r="C25" s="91"/>
      <c r="D25" s="91"/>
      <c r="E25" s="91"/>
      <c r="F25" s="21"/>
      <c r="G25" s="21"/>
      <c r="H25" s="90"/>
      <c r="I25" s="41"/>
      <c r="J25" s="42"/>
      <c r="K25" s="42"/>
    </row>
    <row r="26" spans="1:11" s="39" customFormat="1" x14ac:dyDescent="0.25">
      <c r="A26" s="26"/>
      <c r="B26" s="92"/>
      <c r="C26" s="92"/>
      <c r="D26" s="92"/>
      <c r="E26" s="92"/>
      <c r="F26" s="92"/>
      <c r="G26" s="92"/>
      <c r="H26" s="90"/>
      <c r="I26" s="40"/>
      <c r="J26" s="38"/>
      <c r="K26" s="38"/>
    </row>
    <row r="27" spans="1:11" s="39" customFormat="1" x14ac:dyDescent="0.25">
      <c r="A27" s="30"/>
      <c r="B27" s="92"/>
      <c r="C27" s="92"/>
      <c r="D27" s="92"/>
      <c r="E27" s="92"/>
      <c r="F27" s="92"/>
      <c r="G27" s="92"/>
      <c r="H27" s="90"/>
      <c r="I27" s="40"/>
      <c r="J27" s="38"/>
      <c r="K27" s="38"/>
    </row>
    <row r="28" spans="1:11" s="50" customFormat="1" x14ac:dyDescent="0.25">
      <c r="A28" s="44"/>
      <c r="B28" s="45"/>
      <c r="C28" s="83"/>
      <c r="D28" s="83"/>
      <c r="E28" s="83"/>
      <c r="F28" s="34"/>
      <c r="G28" s="34"/>
      <c r="H28" s="46"/>
      <c r="I28" s="47"/>
      <c r="J28" s="48"/>
      <c r="K28" s="49"/>
    </row>
    <row r="29" spans="1:11" s="39" customFormat="1" x14ac:dyDescent="0.25">
      <c r="A29" s="51"/>
      <c r="B29" s="52"/>
      <c r="C29" s="52"/>
      <c r="D29" s="52"/>
      <c r="E29" s="52"/>
      <c r="F29" s="52"/>
      <c r="G29" s="53"/>
      <c r="H29" s="54"/>
      <c r="I29" s="40"/>
      <c r="J29" s="38"/>
      <c r="K29" s="38"/>
    </row>
    <row r="30" spans="1:11" s="39" customFormat="1" ht="18" x14ac:dyDescent="0.25">
      <c r="A30" s="94"/>
      <c r="B30" s="95"/>
      <c r="C30" s="95"/>
      <c r="D30" s="95"/>
      <c r="E30" s="95"/>
      <c r="F30" s="95"/>
      <c r="G30" s="96"/>
      <c r="H30" s="90"/>
      <c r="I30" s="40"/>
      <c r="J30" s="38"/>
      <c r="K30" s="38"/>
    </row>
    <row r="31" spans="1:11" s="43" customFormat="1" ht="12.75" x14ac:dyDescent="0.2">
      <c r="A31" s="19"/>
      <c r="B31" s="20"/>
      <c r="C31" s="91"/>
      <c r="D31" s="91"/>
      <c r="E31" s="91"/>
      <c r="F31" s="21"/>
      <c r="G31" s="21"/>
      <c r="H31" s="90"/>
      <c r="I31" s="41"/>
      <c r="J31" s="42"/>
      <c r="K31" s="42"/>
    </row>
    <row r="32" spans="1:11" s="39" customFormat="1" x14ac:dyDescent="0.25">
      <c r="A32" s="26"/>
      <c r="B32" s="92"/>
      <c r="C32" s="92"/>
      <c r="D32" s="92"/>
      <c r="E32" s="92"/>
      <c r="F32" s="92"/>
      <c r="G32" s="92"/>
      <c r="H32" s="90"/>
      <c r="I32" s="40"/>
      <c r="J32" s="38"/>
      <c r="K32" s="38"/>
    </row>
    <row r="33" spans="1:11" s="39" customFormat="1" x14ac:dyDescent="0.25">
      <c r="A33" s="30"/>
      <c r="B33" s="92"/>
      <c r="C33" s="92"/>
      <c r="D33" s="92"/>
      <c r="E33" s="92"/>
      <c r="F33" s="92"/>
      <c r="G33" s="92"/>
      <c r="H33" s="90"/>
      <c r="I33" s="40"/>
      <c r="J33" s="38"/>
      <c r="K33" s="38"/>
    </row>
    <row r="34" spans="1:11" s="50" customFormat="1" x14ac:dyDescent="0.25">
      <c r="A34" s="44"/>
      <c r="B34" s="45"/>
      <c r="C34" s="83"/>
      <c r="D34" s="83"/>
      <c r="E34" s="83"/>
      <c r="F34" s="34"/>
      <c r="G34" s="34"/>
      <c r="H34" s="46"/>
      <c r="I34" s="47"/>
      <c r="J34" s="48"/>
      <c r="K34" s="49"/>
    </row>
    <row r="35" spans="1:11" s="39" customFormat="1" x14ac:dyDescent="0.25">
      <c r="A35" s="101"/>
      <c r="B35" s="101"/>
      <c r="C35" s="101"/>
      <c r="D35" s="101"/>
      <c r="E35" s="101"/>
      <c r="F35" s="101"/>
      <c r="G35" s="101"/>
      <c r="H35" s="101"/>
      <c r="I35" s="40"/>
      <c r="J35" s="38"/>
      <c r="K35" s="38"/>
    </row>
    <row r="36" spans="1:11" s="39" customFormat="1" ht="18" x14ac:dyDescent="0.25">
      <c r="A36" s="102" t="s">
        <v>27</v>
      </c>
      <c r="B36" s="102"/>
      <c r="C36" s="102"/>
      <c r="D36" s="102"/>
      <c r="E36" s="102"/>
      <c r="F36" s="102"/>
      <c r="G36" s="102"/>
      <c r="H36" s="102"/>
      <c r="I36" s="40"/>
      <c r="J36" s="38"/>
      <c r="K36" s="38"/>
    </row>
    <row r="37" spans="1:11" s="43" customFormat="1" ht="12.75" x14ac:dyDescent="0.2">
      <c r="A37" s="55" t="s">
        <v>4</v>
      </c>
      <c r="B37" s="103" t="s">
        <v>5</v>
      </c>
      <c r="C37" s="104"/>
      <c r="D37" s="104"/>
      <c r="E37" s="105"/>
      <c r="F37" s="106" t="s">
        <v>28</v>
      </c>
      <c r="G37" s="107"/>
      <c r="H37" s="108"/>
      <c r="I37" s="41"/>
      <c r="J37" s="42"/>
      <c r="K37" s="42"/>
    </row>
    <row r="38" spans="1:11" s="39" customFormat="1" ht="25.5" x14ac:dyDescent="0.25">
      <c r="A38" s="26" t="s">
        <v>29</v>
      </c>
      <c r="B38" s="112" t="s">
        <v>10</v>
      </c>
      <c r="C38" s="113"/>
      <c r="D38" s="113"/>
      <c r="E38" s="114"/>
      <c r="F38" s="106"/>
      <c r="G38" s="107"/>
      <c r="H38" s="108"/>
      <c r="I38" s="40"/>
      <c r="J38" s="38"/>
      <c r="K38" s="38"/>
    </row>
    <row r="39" spans="1:11" s="39" customFormat="1" x14ac:dyDescent="0.25">
      <c r="A39" s="30" t="s">
        <v>11</v>
      </c>
      <c r="B39" s="115"/>
      <c r="C39" s="116"/>
      <c r="D39" s="116"/>
      <c r="E39" s="117"/>
      <c r="F39" s="106"/>
      <c r="G39" s="107"/>
      <c r="H39" s="108"/>
      <c r="I39" s="40"/>
      <c r="J39" s="38"/>
      <c r="K39" s="38"/>
    </row>
    <row r="40" spans="1:11" s="39" customFormat="1" x14ac:dyDescent="0.25">
      <c r="A40" s="33" t="s">
        <v>12</v>
      </c>
      <c r="B40" s="118">
        <f>[1]Внутренний!E543</f>
        <v>9600</v>
      </c>
      <c r="C40" s="119"/>
      <c r="D40" s="119"/>
      <c r="E40" s="120"/>
      <c r="F40" s="106"/>
      <c r="G40" s="107"/>
      <c r="H40" s="108"/>
      <c r="I40" s="40"/>
      <c r="J40" s="37"/>
      <c r="K40" s="38"/>
    </row>
    <row r="41" spans="1:11" s="39" customFormat="1" x14ac:dyDescent="0.25">
      <c r="A41" s="33" t="s">
        <v>15</v>
      </c>
      <c r="B41" s="118">
        <f>[1]Внутренний!E544</f>
        <v>11040</v>
      </c>
      <c r="C41" s="119"/>
      <c r="D41" s="119"/>
      <c r="E41" s="120"/>
      <c r="F41" s="109"/>
      <c r="G41" s="110"/>
      <c r="H41" s="111"/>
      <c r="I41" s="40"/>
      <c r="J41" s="37"/>
      <c r="K41" s="38"/>
    </row>
    <row r="42" spans="1:11" s="39" customFormat="1" x14ac:dyDescent="0.25">
      <c r="A42" s="93"/>
      <c r="B42" s="93"/>
      <c r="C42" s="93"/>
      <c r="D42" s="93"/>
      <c r="E42" s="93"/>
      <c r="F42" s="93"/>
      <c r="G42" s="93"/>
      <c r="H42" s="93"/>
      <c r="I42" s="40"/>
      <c r="J42" s="38"/>
      <c r="K42" s="38"/>
    </row>
    <row r="43" spans="1:11" s="39" customFormat="1" ht="18" x14ac:dyDescent="0.25">
      <c r="A43" s="94" t="s">
        <v>30</v>
      </c>
      <c r="B43" s="95"/>
      <c r="C43" s="95"/>
      <c r="D43" s="95"/>
      <c r="E43" s="95"/>
      <c r="F43" s="95"/>
      <c r="G43" s="96"/>
      <c r="H43" s="90" t="s">
        <v>31</v>
      </c>
      <c r="I43" s="40"/>
      <c r="J43" s="38"/>
      <c r="K43" s="38"/>
    </row>
    <row r="44" spans="1:11" s="43" customFormat="1" ht="51" x14ac:dyDescent="0.2">
      <c r="A44" s="19" t="s">
        <v>4</v>
      </c>
      <c r="B44" s="20" t="s">
        <v>5</v>
      </c>
      <c r="C44" s="91" t="s">
        <v>25</v>
      </c>
      <c r="D44" s="91"/>
      <c r="E44" s="91"/>
      <c r="F44" s="21" t="s">
        <v>7</v>
      </c>
      <c r="G44" s="21" t="s">
        <v>26</v>
      </c>
      <c r="H44" s="90"/>
      <c r="I44" s="100" t="s">
        <v>32</v>
      </c>
      <c r="J44" s="42"/>
      <c r="K44" s="42"/>
    </row>
    <row r="45" spans="1:11" s="39" customFormat="1" ht="25.5" x14ac:dyDescent="0.25">
      <c r="A45" s="26" t="s">
        <v>29</v>
      </c>
      <c r="B45" s="92" t="s">
        <v>10</v>
      </c>
      <c r="C45" s="92" t="s">
        <v>10</v>
      </c>
      <c r="D45" s="92"/>
      <c r="E45" s="92"/>
      <c r="F45" s="92" t="s">
        <v>10</v>
      </c>
      <c r="G45" s="92" t="s">
        <v>10</v>
      </c>
      <c r="H45" s="90"/>
      <c r="I45" s="100"/>
      <c r="J45" s="38"/>
      <c r="K45" s="38"/>
    </row>
    <row r="46" spans="1:11" s="39" customFormat="1" x14ac:dyDescent="0.25">
      <c r="A46" s="30" t="s">
        <v>11</v>
      </c>
      <c r="B46" s="92"/>
      <c r="C46" s="92"/>
      <c r="D46" s="92"/>
      <c r="E46" s="92"/>
      <c r="F46" s="92"/>
      <c r="G46" s="92"/>
      <c r="H46" s="90"/>
      <c r="I46" s="100"/>
      <c r="J46" s="38"/>
      <c r="K46" s="38"/>
    </row>
    <row r="47" spans="1:11" s="39" customFormat="1" x14ac:dyDescent="0.25">
      <c r="A47" s="33" t="s">
        <v>12</v>
      </c>
      <c r="B47" s="45">
        <f>[1]Внутренний!E558+[1]Внутренний!E593</f>
        <v>10692</v>
      </c>
      <c r="C47" s="83">
        <f>B47+(2*J47)</f>
        <v>19772</v>
      </c>
      <c r="D47" s="83" t="e">
        <f>('[2]СПК, комплектующие, МПК'!#REF!*3)+C47</f>
        <v>#REF!</v>
      </c>
      <c r="E47" s="83" t="e">
        <f>('[2]СПК, комплектующие, МПК'!#REF!*3)+D47</f>
        <v>#REF!</v>
      </c>
      <c r="F47" s="34">
        <f>B47+(4*J48)</f>
        <v>18652</v>
      </c>
      <c r="G47" s="34">
        <f>B47+(4*J49)</f>
        <v>16932</v>
      </c>
      <c r="H47" s="35" t="s">
        <v>33</v>
      </c>
      <c r="I47" s="100"/>
      <c r="J47" s="37">
        <f>J10</f>
        <v>4540</v>
      </c>
      <c r="K47" s="38" t="s">
        <v>14</v>
      </c>
    </row>
    <row r="48" spans="1:11" s="39" customFormat="1" x14ac:dyDescent="0.25">
      <c r="A48" s="33" t="s">
        <v>15</v>
      </c>
      <c r="B48" s="45">
        <f>[1]Внутренний!E558+[1]Внутренний!E559+[1]Внутренний!E593+[1]Внутренний!E594</f>
        <v>13878</v>
      </c>
      <c r="C48" s="83">
        <f>B48+(3*J47)</f>
        <v>27498</v>
      </c>
      <c r="D48" s="83" t="e">
        <f>('[2]СПК, комплектующие, МПК'!#REF!*3)+C48</f>
        <v>#REF!</v>
      </c>
      <c r="E48" s="83" t="e">
        <f>('[2]СПК, комплектующие, МПК'!#REF!*3)+D48</f>
        <v>#REF!</v>
      </c>
      <c r="F48" s="34">
        <f>B48+(6*J48)</f>
        <v>25818</v>
      </c>
      <c r="G48" s="34">
        <f>B48+(6*J49)</f>
        <v>23238</v>
      </c>
      <c r="H48" s="35" t="s">
        <v>13</v>
      </c>
      <c r="I48" s="100"/>
      <c r="J48" s="37">
        <f>J11</f>
        <v>1990</v>
      </c>
      <c r="K48" s="38" t="s">
        <v>17</v>
      </c>
    </row>
    <row r="49" spans="1:11" s="39" customFormat="1" x14ac:dyDescent="0.25">
      <c r="A49" s="33" t="s">
        <v>18</v>
      </c>
      <c r="B49" s="45">
        <f>[1]Внутренний!E558+[1]Внутренний!E559+[1]Внутренний!E559+[1]Внутренний!E593+[1]Внутренний!E594+[1]Внутренний!E594</f>
        <v>17064</v>
      </c>
      <c r="C49" s="83">
        <f>B49+(4*J47)</f>
        <v>35224</v>
      </c>
      <c r="D49" s="83" t="e">
        <f>('[2]СПК, комплектующие, МПК'!#REF!*3)+C49</f>
        <v>#REF!</v>
      </c>
      <c r="E49" s="83" t="e">
        <f>('[2]СПК, комплектующие, МПК'!#REF!*3)+D49</f>
        <v>#REF!</v>
      </c>
      <c r="F49" s="34">
        <f>B49+(8*J48)</f>
        <v>32984</v>
      </c>
      <c r="G49" s="34">
        <f>B49+(8*J49)</f>
        <v>29544</v>
      </c>
      <c r="H49" s="35" t="s">
        <v>16</v>
      </c>
      <c r="I49" s="100"/>
      <c r="J49" s="37">
        <f>J12</f>
        <v>1560</v>
      </c>
      <c r="K49" s="38" t="s">
        <v>20</v>
      </c>
    </row>
    <row r="50" spans="1:11" s="39" customFormat="1" x14ac:dyDescent="0.25">
      <c r="A50" s="93"/>
      <c r="B50" s="93"/>
      <c r="C50" s="93"/>
      <c r="D50" s="93"/>
      <c r="E50" s="93"/>
      <c r="F50" s="93"/>
      <c r="G50" s="93"/>
      <c r="H50" s="93"/>
      <c r="I50" s="100"/>
      <c r="J50" s="38"/>
      <c r="K50" s="38"/>
    </row>
    <row r="51" spans="1:11" s="39" customFormat="1" ht="18" x14ac:dyDescent="0.25">
      <c r="A51" s="94" t="s">
        <v>34</v>
      </c>
      <c r="B51" s="95"/>
      <c r="C51" s="95"/>
      <c r="D51" s="95"/>
      <c r="E51" s="95"/>
      <c r="F51" s="95"/>
      <c r="G51" s="96"/>
      <c r="H51" s="90" t="s">
        <v>3</v>
      </c>
      <c r="I51" s="40"/>
      <c r="J51" s="38"/>
      <c r="K51" s="38"/>
    </row>
    <row r="52" spans="1:11" s="43" customFormat="1" ht="51" x14ac:dyDescent="0.2">
      <c r="A52" s="19" t="s">
        <v>4</v>
      </c>
      <c r="B52" s="20" t="s">
        <v>5</v>
      </c>
      <c r="C52" s="91" t="s">
        <v>25</v>
      </c>
      <c r="D52" s="91"/>
      <c r="E52" s="91"/>
      <c r="F52" s="21" t="s">
        <v>7</v>
      </c>
      <c r="G52" s="21" t="s">
        <v>26</v>
      </c>
      <c r="H52" s="90"/>
      <c r="I52" s="41"/>
      <c r="J52" s="42"/>
      <c r="K52" s="42"/>
    </row>
    <row r="53" spans="1:11" s="39" customFormat="1" ht="25.5" x14ac:dyDescent="0.25">
      <c r="A53" s="26" t="s">
        <v>29</v>
      </c>
      <c r="B53" s="92" t="s">
        <v>10</v>
      </c>
      <c r="C53" s="92" t="s">
        <v>10</v>
      </c>
      <c r="D53" s="92"/>
      <c r="E53" s="92"/>
      <c r="F53" s="92" t="s">
        <v>10</v>
      </c>
      <c r="G53" s="92" t="s">
        <v>10</v>
      </c>
      <c r="H53" s="90"/>
      <c r="I53" s="40"/>
      <c r="J53" s="38"/>
      <c r="K53" s="38"/>
    </row>
    <row r="54" spans="1:11" s="39" customFormat="1" x14ac:dyDescent="0.25">
      <c r="A54" s="30" t="s">
        <v>11</v>
      </c>
      <c r="B54" s="92"/>
      <c r="C54" s="92"/>
      <c r="D54" s="92"/>
      <c r="E54" s="92"/>
      <c r="F54" s="92"/>
      <c r="G54" s="92"/>
      <c r="H54" s="90"/>
      <c r="I54" s="40"/>
      <c r="J54" s="38"/>
      <c r="K54" s="38"/>
    </row>
    <row r="55" spans="1:11" s="39" customFormat="1" x14ac:dyDescent="0.25">
      <c r="A55" s="33" t="s">
        <v>12</v>
      </c>
      <c r="B55" s="45">
        <f>[1]Внутренний!E579</f>
        <v>7668</v>
      </c>
      <c r="C55" s="83">
        <f>B55+(1.5*J55)</f>
        <v>14478</v>
      </c>
      <c r="D55" s="83" t="e">
        <f>('[2]СПК, комплектующие, МПК'!#REF!*3)+C55</f>
        <v>#REF!</v>
      </c>
      <c r="E55" s="83" t="e">
        <f>('[2]СПК, комплектующие, МПК'!#REF!*3)+D55</f>
        <v>#REF!</v>
      </c>
      <c r="F55" s="34">
        <f>B55+(3*J56)</f>
        <v>13638</v>
      </c>
      <c r="G55" s="34">
        <f>B55+(3*J57)</f>
        <v>12348</v>
      </c>
      <c r="H55" s="35" t="s">
        <v>13</v>
      </c>
      <c r="I55" s="40"/>
      <c r="J55" s="37">
        <f t="shared" ref="J55:K57" si="0">J10</f>
        <v>4540</v>
      </c>
      <c r="K55" s="37" t="str">
        <f t="shared" si="0"/>
        <v>Актуаль</v>
      </c>
    </row>
    <row r="56" spans="1:11" s="39" customFormat="1" x14ac:dyDescent="0.25">
      <c r="A56" s="33" t="s">
        <v>15</v>
      </c>
      <c r="B56" s="45">
        <f>[1]Внутренний!E579+[1]Внутренний!E580</f>
        <v>9888</v>
      </c>
      <c r="C56" s="83">
        <f>B56+(2*J55)</f>
        <v>18968</v>
      </c>
      <c r="D56" s="83" t="e">
        <f>('[2]СПК, комплектующие, МПК'!#REF!*3)+C56</f>
        <v>#REF!</v>
      </c>
      <c r="E56" s="83" t="e">
        <f>('[2]СПК, комплектующие, МПК'!#REF!*3)+D56</f>
        <v>#REF!</v>
      </c>
      <c r="F56" s="34">
        <f>B56+(4*J56)</f>
        <v>17848</v>
      </c>
      <c r="G56" s="34">
        <f>B56+(4*J57)</f>
        <v>16128</v>
      </c>
      <c r="H56" s="35" t="s">
        <v>16</v>
      </c>
      <c r="I56" s="40"/>
      <c r="J56" s="37">
        <f t="shared" si="0"/>
        <v>1990</v>
      </c>
      <c r="K56" s="37" t="str">
        <f t="shared" si="0"/>
        <v>4мм рациональ</v>
      </c>
    </row>
    <row r="57" spans="1:11" s="39" customFormat="1" x14ac:dyDescent="0.25">
      <c r="A57" s="33" t="s">
        <v>18</v>
      </c>
      <c r="B57" s="45">
        <f>[1]Внутренний!E579+[1]Внутренний!E580+[1]Внутренний!E580</f>
        <v>12108</v>
      </c>
      <c r="C57" s="83">
        <f>B57+(2.5*J55)</f>
        <v>23458</v>
      </c>
      <c r="D57" s="83" t="e">
        <f>('[2]СПК, комплектующие, МПК'!#REF!*3)+C57</f>
        <v>#REF!</v>
      </c>
      <c r="E57" s="83" t="e">
        <f>('[2]СПК, комплектующие, МПК'!#REF!*3)+D57</f>
        <v>#REF!</v>
      </c>
      <c r="F57" s="34">
        <f>B57+(5*J56)</f>
        <v>22058</v>
      </c>
      <c r="G57" s="34">
        <f>B57+(5*J57)</f>
        <v>19908</v>
      </c>
      <c r="H57" s="35" t="s">
        <v>19</v>
      </c>
      <c r="I57" s="40"/>
      <c r="J57" s="37">
        <f t="shared" si="0"/>
        <v>1560</v>
      </c>
      <c r="K57" s="37" t="str">
        <f t="shared" si="0"/>
        <v xml:space="preserve">3мм </v>
      </c>
    </row>
    <row r="58" spans="1:11" s="39" customFormat="1" x14ac:dyDescent="0.25">
      <c r="A58" s="33" t="s">
        <v>21</v>
      </c>
      <c r="B58" s="45">
        <f>[1]Внутренний!E579+[1]Внутренний!E580+[1]Внутренний!E580+[1]Внутренний!E580</f>
        <v>14328</v>
      </c>
      <c r="C58" s="83">
        <f>B58+(3*J55)</f>
        <v>27948</v>
      </c>
      <c r="D58" s="83" t="e">
        <f>('[2]СПК, комплектующие, МПК'!#REF!*3)+C58</f>
        <v>#REF!</v>
      </c>
      <c r="E58" s="83" t="e">
        <f>('[2]СПК, комплектующие, МПК'!#REF!*3)+D58</f>
        <v>#REF!</v>
      </c>
      <c r="F58" s="34">
        <f>B58+(6*J56)</f>
        <v>26268</v>
      </c>
      <c r="G58" s="34">
        <f>B58+(6*J57)</f>
        <v>23688</v>
      </c>
      <c r="H58" s="35" t="s">
        <v>22</v>
      </c>
      <c r="I58" s="40"/>
      <c r="J58" s="38"/>
      <c r="K58" s="38"/>
    </row>
    <row r="59" spans="1:11" s="39" customFormat="1" x14ac:dyDescent="0.25">
      <c r="A59" s="93"/>
      <c r="B59" s="93"/>
      <c r="C59" s="93"/>
      <c r="D59" s="93"/>
      <c r="E59" s="93"/>
      <c r="F59" s="93"/>
      <c r="G59" s="93"/>
      <c r="H59" s="93"/>
      <c r="I59" s="40"/>
      <c r="J59" s="38"/>
      <c r="K59" s="38"/>
    </row>
    <row r="60" spans="1:11" s="39" customFormat="1" ht="18" x14ac:dyDescent="0.25">
      <c r="A60" s="94" t="s">
        <v>35</v>
      </c>
      <c r="B60" s="95"/>
      <c r="C60" s="95"/>
      <c r="D60" s="95"/>
      <c r="E60" s="95"/>
      <c r="F60" s="95"/>
      <c r="G60" s="96"/>
      <c r="H60" s="90" t="s">
        <v>3</v>
      </c>
      <c r="I60" s="40"/>
      <c r="J60" s="38"/>
      <c r="K60" s="38"/>
    </row>
    <row r="61" spans="1:11" s="43" customFormat="1" ht="51" x14ac:dyDescent="0.2">
      <c r="A61" s="19" t="s">
        <v>4</v>
      </c>
      <c r="B61" s="20" t="s">
        <v>5</v>
      </c>
      <c r="C61" s="91" t="s">
        <v>25</v>
      </c>
      <c r="D61" s="91"/>
      <c r="E61" s="91"/>
      <c r="F61" s="21" t="s">
        <v>7</v>
      </c>
      <c r="G61" s="21" t="s">
        <v>26</v>
      </c>
      <c r="H61" s="90"/>
      <c r="I61" s="41"/>
      <c r="J61" s="42"/>
      <c r="K61" s="42"/>
    </row>
    <row r="62" spans="1:11" s="39" customFormat="1" ht="25.5" x14ac:dyDescent="0.25">
      <c r="A62" s="26" t="s">
        <v>29</v>
      </c>
      <c r="B62" s="92" t="s">
        <v>10</v>
      </c>
      <c r="C62" s="92" t="s">
        <v>10</v>
      </c>
      <c r="D62" s="92"/>
      <c r="E62" s="92"/>
      <c r="F62" s="92" t="s">
        <v>10</v>
      </c>
      <c r="G62" s="92" t="s">
        <v>10</v>
      </c>
      <c r="H62" s="90"/>
      <c r="I62" s="40"/>
      <c r="J62" s="38"/>
      <c r="K62" s="38"/>
    </row>
    <row r="63" spans="1:11" s="39" customFormat="1" x14ac:dyDescent="0.25">
      <c r="A63" s="30" t="s">
        <v>11</v>
      </c>
      <c r="B63" s="92"/>
      <c r="C63" s="92"/>
      <c r="D63" s="92"/>
      <c r="E63" s="92"/>
      <c r="F63" s="92"/>
      <c r="G63" s="92"/>
      <c r="H63" s="90"/>
      <c r="I63" s="40"/>
      <c r="J63" s="38"/>
      <c r="K63" s="38"/>
    </row>
    <row r="64" spans="1:11" s="39" customFormat="1" x14ac:dyDescent="0.25">
      <c r="A64" s="33" t="s">
        <v>12</v>
      </c>
      <c r="B64" s="45">
        <f>[1]Внутренний!E581</f>
        <v>8640</v>
      </c>
      <c r="C64" s="83">
        <f>B64+(1.5*J64)</f>
        <v>15450</v>
      </c>
      <c r="D64" s="83" t="e">
        <f>('[2]СПК, комплектующие, МПК'!#REF!*3)+C64</f>
        <v>#REF!</v>
      </c>
      <c r="E64" s="83" t="e">
        <f>('[2]СПК, комплектующие, МПК'!#REF!*3)+D64</f>
        <v>#REF!</v>
      </c>
      <c r="F64" s="34">
        <f>B64+(3*J65)</f>
        <v>14610</v>
      </c>
      <c r="G64" s="34">
        <f>B64+(3*J66)</f>
        <v>13320</v>
      </c>
      <c r="H64" s="35" t="s">
        <v>13</v>
      </c>
      <c r="I64" s="40"/>
      <c r="J64" s="37">
        <f>J55</f>
        <v>4540</v>
      </c>
      <c r="K64" s="37">
        <f>K19</f>
        <v>0</v>
      </c>
    </row>
    <row r="65" spans="1:11" s="39" customFormat="1" x14ac:dyDescent="0.25">
      <c r="A65" s="33" t="s">
        <v>15</v>
      </c>
      <c r="B65" s="45">
        <f>[1]Внутренний!E581+[1]Внутренний!E582</f>
        <v>11376</v>
      </c>
      <c r="C65" s="83">
        <f>B65+(2*J64)</f>
        <v>20456</v>
      </c>
      <c r="D65" s="83" t="e">
        <f>('[2]СПК, комплектующие, МПК'!#REF!*3)+C65</f>
        <v>#REF!</v>
      </c>
      <c r="E65" s="83" t="e">
        <f>('[2]СПК, комплектующие, МПК'!#REF!*3)+D65</f>
        <v>#REF!</v>
      </c>
      <c r="F65" s="34">
        <f>B65+(4*J65)</f>
        <v>19336</v>
      </c>
      <c r="G65" s="34">
        <f>B65+(4*J66)</f>
        <v>17616</v>
      </c>
      <c r="H65" s="35" t="s">
        <v>16</v>
      </c>
      <c r="I65" s="40"/>
      <c r="J65" s="37">
        <f>J56</f>
        <v>1990</v>
      </c>
      <c r="K65" s="37" t="e">
        <f>#REF!</f>
        <v>#REF!</v>
      </c>
    </row>
    <row r="66" spans="1:11" s="39" customFormat="1" x14ac:dyDescent="0.25">
      <c r="A66" s="33" t="s">
        <v>18</v>
      </c>
      <c r="B66" s="45">
        <f>[1]Внутренний!E581+[1]Внутренний!E582+[1]Внутренний!E582</f>
        <v>14112</v>
      </c>
      <c r="C66" s="83">
        <f>B66+(2.5*J64)</f>
        <v>25462</v>
      </c>
      <c r="D66" s="83" t="e">
        <f>('[2]СПК, комплектующие, МПК'!#REF!*3)+C66</f>
        <v>#REF!</v>
      </c>
      <c r="E66" s="83" t="e">
        <f>('[2]СПК, комплектующие, МПК'!#REF!*3)+D66</f>
        <v>#REF!</v>
      </c>
      <c r="F66" s="34">
        <f>B66+(5*J65)</f>
        <v>24062</v>
      </c>
      <c r="G66" s="34">
        <f>B66+(5*J66)</f>
        <v>21912</v>
      </c>
      <c r="H66" s="35" t="s">
        <v>19</v>
      </c>
      <c r="I66" s="40"/>
      <c r="J66" s="37">
        <f>J57</f>
        <v>1560</v>
      </c>
      <c r="K66" s="37" t="e">
        <f>#REF!</f>
        <v>#REF!</v>
      </c>
    </row>
    <row r="67" spans="1:11" s="39" customFormat="1" x14ac:dyDescent="0.25">
      <c r="A67" s="33" t="s">
        <v>21</v>
      </c>
      <c r="B67" s="45">
        <f>[1]Внутренний!E581+[1]Внутренний!E582+[1]Внутренний!E582+[1]Внутренний!E582</f>
        <v>16848</v>
      </c>
      <c r="C67" s="83">
        <f>B67+(3*J64)</f>
        <v>30468</v>
      </c>
      <c r="D67" s="83" t="e">
        <f>('[2]СПК, комплектующие, МПК'!#REF!*3)+C67</f>
        <v>#REF!</v>
      </c>
      <c r="E67" s="83" t="e">
        <f>('[2]СПК, комплектующие, МПК'!#REF!*3)+D67</f>
        <v>#REF!</v>
      </c>
      <c r="F67" s="34">
        <f>B67+(6*J65)</f>
        <v>28788</v>
      </c>
      <c r="G67" s="34">
        <f>B67+(6*J66)</f>
        <v>26208</v>
      </c>
      <c r="H67" s="35" t="s">
        <v>22</v>
      </c>
      <c r="I67" s="40"/>
      <c r="J67" s="38"/>
      <c r="K67" s="38"/>
    </row>
    <row r="68" spans="1:11" s="39" customFormat="1" x14ac:dyDescent="0.25">
      <c r="A68" s="93"/>
      <c r="B68" s="93"/>
      <c r="C68" s="93"/>
      <c r="D68" s="93"/>
      <c r="E68" s="93"/>
      <c r="F68" s="93"/>
      <c r="G68" s="93"/>
      <c r="H68" s="93"/>
      <c r="I68" s="40"/>
      <c r="J68" s="38"/>
      <c r="K68" s="38"/>
    </row>
    <row r="69" spans="1:11" s="39" customFormat="1" ht="18" x14ac:dyDescent="0.25">
      <c r="A69" s="94" t="s">
        <v>36</v>
      </c>
      <c r="B69" s="95"/>
      <c r="C69" s="95"/>
      <c r="D69" s="95"/>
      <c r="E69" s="95"/>
      <c r="F69" s="95"/>
      <c r="G69" s="96"/>
      <c r="H69" s="90" t="s">
        <v>3</v>
      </c>
      <c r="I69" s="40"/>
      <c r="J69" s="38"/>
      <c r="K69" s="38"/>
    </row>
    <row r="70" spans="1:11" s="43" customFormat="1" ht="51" x14ac:dyDescent="0.2">
      <c r="A70" s="19" t="s">
        <v>4</v>
      </c>
      <c r="B70" s="20" t="s">
        <v>5</v>
      </c>
      <c r="C70" s="91" t="s">
        <v>25</v>
      </c>
      <c r="D70" s="91"/>
      <c r="E70" s="91"/>
      <c r="F70" s="21" t="s">
        <v>7</v>
      </c>
      <c r="G70" s="21" t="s">
        <v>26</v>
      </c>
      <c r="H70" s="90"/>
      <c r="I70" s="41"/>
      <c r="J70" s="42"/>
      <c r="K70" s="42"/>
    </row>
    <row r="71" spans="1:11" s="39" customFormat="1" ht="25.5" x14ac:dyDescent="0.25">
      <c r="A71" s="26" t="s">
        <v>37</v>
      </c>
      <c r="B71" s="92" t="s">
        <v>10</v>
      </c>
      <c r="C71" s="92" t="s">
        <v>10</v>
      </c>
      <c r="D71" s="92"/>
      <c r="E71" s="92"/>
      <c r="F71" s="92" t="s">
        <v>10</v>
      </c>
      <c r="G71" s="92" t="s">
        <v>10</v>
      </c>
      <c r="H71" s="90"/>
      <c r="I71" s="40"/>
      <c r="J71" s="38"/>
      <c r="K71" s="38"/>
    </row>
    <row r="72" spans="1:11" s="39" customFormat="1" x14ac:dyDescent="0.25">
      <c r="A72" s="30" t="s">
        <v>11</v>
      </c>
      <c r="B72" s="92"/>
      <c r="C72" s="92"/>
      <c r="D72" s="92"/>
      <c r="E72" s="92"/>
      <c r="F72" s="92"/>
      <c r="G72" s="92"/>
      <c r="H72" s="90"/>
      <c r="I72" s="40"/>
      <c r="J72" s="38"/>
      <c r="K72" s="38"/>
    </row>
    <row r="73" spans="1:11" s="39" customFormat="1" x14ac:dyDescent="0.25">
      <c r="A73" s="33" t="s">
        <v>12</v>
      </c>
      <c r="B73" s="45">
        <f>[1]Внутренний!E560</f>
        <v>7945.8</v>
      </c>
      <c r="C73" s="83">
        <f>B73+(1.5*J73)</f>
        <v>14755.8</v>
      </c>
      <c r="D73" s="83" t="e">
        <f>('[2]СПК, комплектующие, МПК'!#REF!*3)+C73</f>
        <v>#REF!</v>
      </c>
      <c r="E73" s="83" t="e">
        <f>('[2]СПК, комплектующие, МПК'!#REF!*3)+D73</f>
        <v>#REF!</v>
      </c>
      <c r="F73" s="34">
        <f>B73+(3*J74)</f>
        <v>13915.8</v>
      </c>
      <c r="G73" s="34">
        <f>B73+(3*J75)</f>
        <v>12625.8</v>
      </c>
      <c r="H73" s="35" t="s">
        <v>13</v>
      </c>
      <c r="I73" s="40"/>
      <c r="J73" s="37">
        <f>J64</f>
        <v>4540</v>
      </c>
      <c r="K73" s="37">
        <f>K34</f>
        <v>0</v>
      </c>
    </row>
    <row r="74" spans="1:11" s="39" customFormat="1" x14ac:dyDescent="0.25">
      <c r="A74" s="33" t="s">
        <v>15</v>
      </c>
      <c r="B74" s="45">
        <f>[1]Внутренний!E560+[1]Внутренний!E561</f>
        <v>9799.41</v>
      </c>
      <c r="C74" s="83">
        <f>B74+(2*J73)</f>
        <v>18879.41</v>
      </c>
      <c r="D74" s="83" t="e">
        <f>('[2]СПК, комплектующие, МПК'!#REF!*3)+C74</f>
        <v>#REF!</v>
      </c>
      <c r="E74" s="83" t="e">
        <f>('[2]СПК, комплектующие, МПК'!#REF!*3)+D74</f>
        <v>#REF!</v>
      </c>
      <c r="F74" s="34">
        <f>B74+(4*J74)</f>
        <v>17759.41</v>
      </c>
      <c r="G74" s="34">
        <f>B74+(4*J75)</f>
        <v>16039.41</v>
      </c>
      <c r="H74" s="35" t="s">
        <v>16</v>
      </c>
      <c r="I74" s="40"/>
      <c r="J74" s="37">
        <f>J65</f>
        <v>1990</v>
      </c>
      <c r="K74" s="37" t="e">
        <f>#REF!</f>
        <v>#REF!</v>
      </c>
    </row>
    <row r="75" spans="1:11" s="39" customFormat="1" x14ac:dyDescent="0.25">
      <c r="A75" s="33" t="s">
        <v>18</v>
      </c>
      <c r="B75" s="45">
        <f>[1]Внутренний!E560+[1]Внутренний!E561+[1]Внутренний!E561</f>
        <v>11653.02</v>
      </c>
      <c r="C75" s="83">
        <f>B75+(2.5*J73)</f>
        <v>23003.02</v>
      </c>
      <c r="D75" s="83" t="e">
        <f>('[2]СПК, комплектующие, МПК'!#REF!*3)+C75</f>
        <v>#REF!</v>
      </c>
      <c r="E75" s="83" t="e">
        <f>('[2]СПК, комплектующие, МПК'!#REF!*3)+D75</f>
        <v>#REF!</v>
      </c>
      <c r="F75" s="34">
        <f>B75+(5*J74)</f>
        <v>21603.02</v>
      </c>
      <c r="G75" s="34">
        <f>B75+(5*J75)</f>
        <v>19453.02</v>
      </c>
      <c r="H75" s="35" t="s">
        <v>19</v>
      </c>
      <c r="I75" s="40"/>
      <c r="J75" s="37">
        <f>J66</f>
        <v>1560</v>
      </c>
      <c r="K75" s="37" t="e">
        <f>#REF!</f>
        <v>#REF!</v>
      </c>
    </row>
    <row r="76" spans="1:11" s="39" customFormat="1" x14ac:dyDescent="0.25">
      <c r="A76" s="33" t="s">
        <v>21</v>
      </c>
      <c r="B76" s="45">
        <f>[1]Внутренний!E560+[1]Внутренний!E561+[1]Внутренний!E561+[1]Внутренний!E561+[1]Внутренний!E561</f>
        <v>15360.240000000002</v>
      </c>
      <c r="C76" s="83">
        <f>B76+(3*J73)</f>
        <v>28980.240000000002</v>
      </c>
      <c r="D76" s="83" t="e">
        <f>('[2]СПК, комплектующие, МПК'!#REF!*3)+C76</f>
        <v>#REF!</v>
      </c>
      <c r="E76" s="83" t="e">
        <f>('[2]СПК, комплектующие, МПК'!#REF!*3)+D76</f>
        <v>#REF!</v>
      </c>
      <c r="F76" s="34">
        <f>B76+(6*J74)</f>
        <v>27300.240000000002</v>
      </c>
      <c r="G76" s="34">
        <f>B76+(6*J75)</f>
        <v>24720.240000000002</v>
      </c>
      <c r="H76" s="35" t="s">
        <v>22</v>
      </c>
      <c r="I76" s="40"/>
      <c r="J76" s="38"/>
      <c r="K76" s="38"/>
    </row>
    <row r="77" spans="1:11" s="39" customFormat="1" x14ac:dyDescent="0.25">
      <c r="A77" s="93"/>
      <c r="B77" s="93"/>
      <c r="C77" s="93"/>
      <c r="D77" s="93"/>
      <c r="E77" s="93"/>
      <c r="F77" s="93"/>
      <c r="G77" s="93"/>
      <c r="H77" s="93"/>
      <c r="I77" s="40"/>
      <c r="J77" s="38"/>
      <c r="K77" s="38"/>
    </row>
    <row r="78" spans="1:11" s="39" customFormat="1" ht="18" x14ac:dyDescent="0.25">
      <c r="A78" s="94"/>
      <c r="B78" s="95"/>
      <c r="C78" s="95"/>
      <c r="D78" s="95"/>
      <c r="E78" s="95"/>
      <c r="F78" s="95"/>
      <c r="G78" s="96"/>
      <c r="H78" s="90"/>
      <c r="I78" s="40"/>
      <c r="J78" s="38"/>
      <c r="K78" s="38"/>
    </row>
    <row r="79" spans="1:11" s="43" customFormat="1" ht="12.75" x14ac:dyDescent="0.2">
      <c r="A79" s="19"/>
      <c r="B79" s="20"/>
      <c r="C79" s="91"/>
      <c r="D79" s="91"/>
      <c r="E79" s="91"/>
      <c r="F79" s="21"/>
      <c r="G79" s="21"/>
      <c r="H79" s="90"/>
      <c r="I79" s="41"/>
      <c r="J79" s="42"/>
      <c r="K79" s="42"/>
    </row>
    <row r="80" spans="1:11" s="39" customFormat="1" x14ac:dyDescent="0.25">
      <c r="A80" s="26"/>
      <c r="B80" s="92"/>
      <c r="C80" s="92"/>
      <c r="D80" s="92"/>
      <c r="E80" s="92"/>
      <c r="F80" s="92"/>
      <c r="G80" s="92"/>
      <c r="H80" s="90"/>
      <c r="I80" s="40"/>
      <c r="J80" s="38"/>
      <c r="K80" s="38"/>
    </row>
    <row r="81" spans="1:11" s="39" customFormat="1" x14ac:dyDescent="0.25">
      <c r="A81" s="30"/>
      <c r="B81" s="92"/>
      <c r="C81" s="92"/>
      <c r="D81" s="92"/>
      <c r="E81" s="92"/>
      <c r="F81" s="92"/>
      <c r="G81" s="92"/>
      <c r="H81" s="90"/>
      <c r="I81" s="40"/>
      <c r="J81" s="38"/>
      <c r="K81" s="38"/>
    </row>
    <row r="82" spans="1:11" s="39" customFormat="1" x14ac:dyDescent="0.25">
      <c r="A82" s="33"/>
      <c r="B82" s="45"/>
      <c r="C82" s="83"/>
      <c r="D82" s="83"/>
      <c r="E82" s="83"/>
      <c r="F82" s="34"/>
      <c r="G82" s="34"/>
      <c r="H82" s="35"/>
      <c r="I82" s="40"/>
      <c r="J82" s="37"/>
      <c r="K82" s="37"/>
    </row>
    <row r="83" spans="1:11" s="39" customFormat="1" x14ac:dyDescent="0.25">
      <c r="A83" s="33"/>
      <c r="B83" s="45"/>
      <c r="C83" s="83"/>
      <c r="D83" s="83"/>
      <c r="E83" s="83"/>
      <c r="F83" s="34"/>
      <c r="G83" s="34"/>
      <c r="H83" s="35"/>
      <c r="I83" s="40"/>
      <c r="J83" s="37"/>
      <c r="K83" s="37"/>
    </row>
    <row r="84" spans="1:11" s="39" customFormat="1" x14ac:dyDescent="0.25">
      <c r="A84" s="33"/>
      <c r="B84" s="45"/>
      <c r="C84" s="83"/>
      <c r="D84" s="83"/>
      <c r="E84" s="83"/>
      <c r="F84" s="34"/>
      <c r="G84" s="34"/>
      <c r="H84" s="35"/>
      <c r="I84" s="40"/>
      <c r="J84" s="37"/>
      <c r="K84" s="37"/>
    </row>
    <row r="85" spans="1:11" s="39" customFormat="1" x14ac:dyDescent="0.25">
      <c r="A85" s="33"/>
      <c r="B85" s="45"/>
      <c r="C85" s="83"/>
      <c r="D85" s="83"/>
      <c r="E85" s="83"/>
      <c r="F85" s="34"/>
      <c r="G85" s="34"/>
      <c r="H85" s="35"/>
      <c r="I85" s="40"/>
      <c r="J85" s="38"/>
      <c r="K85" s="38"/>
    </row>
    <row r="86" spans="1:11" s="39" customFormat="1" x14ac:dyDescent="0.25">
      <c r="A86" s="93"/>
      <c r="B86" s="93"/>
      <c r="C86" s="93"/>
      <c r="D86" s="93"/>
      <c r="E86" s="93"/>
      <c r="F86" s="93"/>
      <c r="G86" s="93"/>
      <c r="H86" s="93"/>
      <c r="I86" s="40"/>
      <c r="J86" s="38"/>
      <c r="K86" s="38"/>
    </row>
    <row r="87" spans="1:11" s="39" customFormat="1" ht="18" x14ac:dyDescent="0.25">
      <c r="A87" s="94" t="s">
        <v>38</v>
      </c>
      <c r="B87" s="95"/>
      <c r="C87" s="95"/>
      <c r="D87" s="95"/>
      <c r="E87" s="95"/>
      <c r="F87" s="95"/>
      <c r="G87" s="96"/>
      <c r="H87" s="99" t="s">
        <v>3</v>
      </c>
      <c r="I87" s="36"/>
      <c r="J87" s="38"/>
      <c r="K87" s="38"/>
    </row>
    <row r="88" spans="1:11" s="43" customFormat="1" ht="51" x14ac:dyDescent="0.2">
      <c r="A88" s="19" t="s">
        <v>4</v>
      </c>
      <c r="B88" s="20" t="s">
        <v>5</v>
      </c>
      <c r="C88" s="91" t="s">
        <v>25</v>
      </c>
      <c r="D88" s="91"/>
      <c r="E88" s="91"/>
      <c r="F88" s="21" t="s">
        <v>7</v>
      </c>
      <c r="G88" s="21" t="s">
        <v>26</v>
      </c>
      <c r="H88" s="99"/>
      <c r="I88" s="41"/>
      <c r="J88" s="42"/>
      <c r="K88" s="42"/>
    </row>
    <row r="89" spans="1:11" s="39" customFormat="1" ht="25.5" x14ac:dyDescent="0.25">
      <c r="A89" s="26" t="s">
        <v>29</v>
      </c>
      <c r="B89" s="92" t="s">
        <v>10</v>
      </c>
      <c r="C89" s="92" t="s">
        <v>10</v>
      </c>
      <c r="D89" s="92"/>
      <c r="E89" s="92"/>
      <c r="F89" s="92" t="s">
        <v>10</v>
      </c>
      <c r="G89" s="92" t="s">
        <v>10</v>
      </c>
      <c r="H89" s="99"/>
      <c r="I89" s="40"/>
      <c r="J89" s="38"/>
      <c r="K89" s="38"/>
    </row>
    <row r="90" spans="1:11" s="39" customFormat="1" x14ac:dyDescent="0.25">
      <c r="A90" s="30" t="s">
        <v>11</v>
      </c>
      <c r="B90" s="92"/>
      <c r="C90" s="92"/>
      <c r="D90" s="92"/>
      <c r="E90" s="92"/>
      <c r="F90" s="92"/>
      <c r="G90" s="92"/>
      <c r="H90" s="99"/>
      <c r="I90" s="40"/>
      <c r="J90" s="38"/>
      <c r="K90" s="38"/>
    </row>
    <row r="91" spans="1:11" s="39" customFormat="1" x14ac:dyDescent="0.25">
      <c r="A91" s="33" t="s">
        <v>12</v>
      </c>
      <c r="B91" s="45">
        <f>[1]Внутренний!E587</f>
        <v>6300</v>
      </c>
      <c r="C91" s="83">
        <f>B91+(1.5*J91)</f>
        <v>13110</v>
      </c>
      <c r="D91" s="83" t="e">
        <f>('[2]СПК, комплектующие, МПК'!#REF!*3)+C91</f>
        <v>#REF!</v>
      </c>
      <c r="E91" s="83" t="e">
        <f>('[2]СПК, комплектующие, МПК'!#REF!*3)+D91</f>
        <v>#REF!</v>
      </c>
      <c r="F91" s="34">
        <f>B91+(3*J92)</f>
        <v>12270</v>
      </c>
      <c r="G91" s="34">
        <f>B91+(3*J93)</f>
        <v>10980</v>
      </c>
      <c r="H91" s="35" t="s">
        <v>13</v>
      </c>
      <c r="I91" s="40"/>
      <c r="J91" s="37">
        <f>J73</f>
        <v>4540</v>
      </c>
      <c r="K91" s="37">
        <f>K40</f>
        <v>0</v>
      </c>
    </row>
    <row r="92" spans="1:11" s="39" customFormat="1" x14ac:dyDescent="0.25">
      <c r="A92" s="33" t="s">
        <v>15</v>
      </c>
      <c r="B92" s="45">
        <f>[1]Внутренний!E587+[1]Внутренний!E588</f>
        <v>7860</v>
      </c>
      <c r="C92" s="83">
        <f>B92+(2*J91)</f>
        <v>16940</v>
      </c>
      <c r="D92" s="83" t="e">
        <f>('[2]СПК, комплектующие, МПК'!#REF!*3)+C92</f>
        <v>#REF!</v>
      </c>
      <c r="E92" s="83" t="e">
        <f>('[2]СПК, комплектующие, МПК'!#REF!*3)+D92</f>
        <v>#REF!</v>
      </c>
      <c r="F92" s="34">
        <f>B92+(4*J92)</f>
        <v>15820</v>
      </c>
      <c r="G92" s="34">
        <f>B92+(4*J93)</f>
        <v>14100</v>
      </c>
      <c r="H92" s="35" t="s">
        <v>16</v>
      </c>
      <c r="I92" s="40"/>
      <c r="J92" s="37">
        <f>J74</f>
        <v>1990</v>
      </c>
      <c r="K92" s="37">
        <f>K41</f>
        <v>0</v>
      </c>
    </row>
    <row r="93" spans="1:11" s="39" customFormat="1" x14ac:dyDescent="0.25">
      <c r="A93" s="33" t="s">
        <v>18</v>
      </c>
      <c r="B93" s="45">
        <f>[1]Внутренний!E587+[1]Внутренний!E588+[1]Внутренний!E588</f>
        <v>9420</v>
      </c>
      <c r="C93" s="83">
        <f>B93+(2.5*J91)</f>
        <v>20770</v>
      </c>
      <c r="D93" s="83" t="e">
        <f>('[2]СПК, комплектующие, МПК'!#REF!*3)+C93</f>
        <v>#REF!</v>
      </c>
      <c r="E93" s="83" t="e">
        <f>('[2]СПК, комплектующие, МПК'!#REF!*3)+D93</f>
        <v>#REF!</v>
      </c>
      <c r="F93" s="34">
        <f>B93+(5*J92)</f>
        <v>19370</v>
      </c>
      <c r="G93" s="34">
        <f>B93+(5*J93)</f>
        <v>17220</v>
      </c>
      <c r="H93" s="35" t="s">
        <v>19</v>
      </c>
      <c r="I93" s="40"/>
      <c r="J93" s="37">
        <f>J75</f>
        <v>1560</v>
      </c>
      <c r="K93" s="37" t="e">
        <f>#REF!</f>
        <v>#REF!</v>
      </c>
    </row>
    <row r="94" spans="1:11" s="39" customFormat="1" x14ac:dyDescent="0.25">
      <c r="A94" s="33" t="s">
        <v>21</v>
      </c>
      <c r="B94" s="45">
        <f>[1]Внутренний!E587+[1]Внутренний!E588+[1]Внутренний!E588+[1]Внутренний!E588</f>
        <v>10980</v>
      </c>
      <c r="C94" s="83">
        <f>B94+(3*J91)</f>
        <v>24600</v>
      </c>
      <c r="D94" s="83" t="e">
        <f>('[2]СПК, комплектующие, МПК'!#REF!*3)+C94</f>
        <v>#REF!</v>
      </c>
      <c r="E94" s="83" t="e">
        <f>('[2]СПК, комплектующие, МПК'!#REF!*3)+D94</f>
        <v>#REF!</v>
      </c>
      <c r="F94" s="34">
        <f>B94+(6*J92)</f>
        <v>22920</v>
      </c>
      <c r="G94" s="34">
        <f>B94+(6*J93)</f>
        <v>20340</v>
      </c>
      <c r="H94" s="35" t="s">
        <v>22</v>
      </c>
      <c r="I94" s="40"/>
      <c r="J94" s="38"/>
      <c r="K94" s="38"/>
    </row>
    <row r="95" spans="1:11" s="39" customFormat="1" x14ac:dyDescent="0.25">
      <c r="A95" s="93"/>
      <c r="B95" s="93"/>
      <c r="C95" s="93"/>
      <c r="D95" s="93"/>
      <c r="E95" s="93"/>
      <c r="F95" s="93"/>
      <c r="G95" s="93"/>
      <c r="H95" s="93"/>
      <c r="I95" s="40"/>
      <c r="J95" s="38"/>
      <c r="K95" s="38"/>
    </row>
    <row r="96" spans="1:11" s="39" customFormat="1" ht="18" x14ac:dyDescent="0.25">
      <c r="A96" s="94" t="s">
        <v>39</v>
      </c>
      <c r="B96" s="95"/>
      <c r="C96" s="95"/>
      <c r="D96" s="95"/>
      <c r="E96" s="95"/>
      <c r="F96" s="95"/>
      <c r="G96" s="96"/>
      <c r="H96" s="90" t="s">
        <v>3</v>
      </c>
      <c r="I96" s="40"/>
      <c r="J96" s="38"/>
      <c r="K96" s="38"/>
    </row>
    <row r="97" spans="1:11" s="43" customFormat="1" ht="51" x14ac:dyDescent="0.2">
      <c r="A97" s="19" t="s">
        <v>4</v>
      </c>
      <c r="B97" s="20" t="s">
        <v>5</v>
      </c>
      <c r="C97" s="91" t="s">
        <v>25</v>
      </c>
      <c r="D97" s="91"/>
      <c r="E97" s="91"/>
      <c r="F97" s="21" t="s">
        <v>7</v>
      </c>
      <c r="G97" s="21" t="s">
        <v>26</v>
      </c>
      <c r="H97" s="90"/>
      <c r="I97" s="41"/>
      <c r="J97" s="42"/>
      <c r="K97" s="42"/>
    </row>
    <row r="98" spans="1:11" s="39" customFormat="1" ht="25.5" x14ac:dyDescent="0.25">
      <c r="A98" s="26" t="s">
        <v>29</v>
      </c>
      <c r="B98" s="92" t="s">
        <v>10</v>
      </c>
      <c r="C98" s="92" t="s">
        <v>10</v>
      </c>
      <c r="D98" s="92"/>
      <c r="E98" s="92"/>
      <c r="F98" s="92" t="s">
        <v>10</v>
      </c>
      <c r="G98" s="92" t="s">
        <v>10</v>
      </c>
      <c r="H98" s="90"/>
      <c r="I98" s="40"/>
      <c r="J98" s="38"/>
      <c r="K98" s="38"/>
    </row>
    <row r="99" spans="1:11" s="39" customFormat="1" x14ac:dyDescent="0.25">
      <c r="A99" s="30" t="s">
        <v>11</v>
      </c>
      <c r="B99" s="92"/>
      <c r="C99" s="92"/>
      <c r="D99" s="92"/>
      <c r="E99" s="92"/>
      <c r="F99" s="92"/>
      <c r="G99" s="92"/>
      <c r="H99" s="90"/>
      <c r="I99" s="40"/>
      <c r="J99" s="38"/>
      <c r="K99" s="38"/>
    </row>
    <row r="100" spans="1:11" s="39" customFormat="1" x14ac:dyDescent="0.25">
      <c r="A100" s="33" t="s">
        <v>12</v>
      </c>
      <c r="B100" s="45">
        <f>[1]Внутренний!E589</f>
        <v>6480</v>
      </c>
      <c r="C100" s="83">
        <f>B100+(1.5*J100)</f>
        <v>13290</v>
      </c>
      <c r="D100" s="83" t="e">
        <f>('[2]СПК, комплектующие, МПК'!#REF!*3)+C100</f>
        <v>#REF!</v>
      </c>
      <c r="E100" s="83" t="e">
        <f>('[2]СПК, комплектующие, МПК'!#REF!*3)+D100</f>
        <v>#REF!</v>
      </c>
      <c r="F100" s="34">
        <f>B100+(3*J101)</f>
        <v>12450</v>
      </c>
      <c r="G100" s="34">
        <f>B100+(3*J102)</f>
        <v>11160</v>
      </c>
      <c r="H100" s="35" t="s">
        <v>13</v>
      </c>
      <c r="I100" s="40"/>
      <c r="J100" s="37">
        <f t="shared" ref="J100:K102" si="1">J47</f>
        <v>4540</v>
      </c>
      <c r="K100" s="37" t="str">
        <f t="shared" si="1"/>
        <v>Актуаль</v>
      </c>
    </row>
    <row r="101" spans="1:11" s="39" customFormat="1" x14ac:dyDescent="0.25">
      <c r="A101" s="33" t="s">
        <v>15</v>
      </c>
      <c r="B101" s="45">
        <f>[1]Внутренний!E589+[1]Внутренний!E590</f>
        <v>8064</v>
      </c>
      <c r="C101" s="83">
        <f>B101+(2*J100)</f>
        <v>17144</v>
      </c>
      <c r="D101" s="83" t="e">
        <f>('[2]СПК, комплектующие, МПК'!#REF!*3)+C101</f>
        <v>#REF!</v>
      </c>
      <c r="E101" s="83" t="e">
        <f>('[2]СПК, комплектующие, МПК'!#REF!*3)+D101</f>
        <v>#REF!</v>
      </c>
      <c r="F101" s="34">
        <f>B101+(4*J101)</f>
        <v>16024</v>
      </c>
      <c r="G101" s="34">
        <f>B101+(4*J102)</f>
        <v>14304</v>
      </c>
      <c r="H101" s="35" t="s">
        <v>16</v>
      </c>
      <c r="I101" s="40"/>
      <c r="J101" s="37">
        <f t="shared" si="1"/>
        <v>1990</v>
      </c>
      <c r="K101" s="37" t="str">
        <f t="shared" si="1"/>
        <v>4мм рациональ</v>
      </c>
    </row>
    <row r="102" spans="1:11" s="39" customFormat="1" x14ac:dyDescent="0.25">
      <c r="A102" s="33" t="s">
        <v>18</v>
      </c>
      <c r="B102" s="45">
        <f>[1]Внутренний!E589+[1]Внутренний!E590+[1]Внутренний!E590</f>
        <v>9648</v>
      </c>
      <c r="C102" s="83">
        <f>B102+(2.5*J100)</f>
        <v>20998</v>
      </c>
      <c r="D102" s="83" t="e">
        <f>('[2]СПК, комплектующие, МПК'!#REF!*3)+C102</f>
        <v>#REF!</v>
      </c>
      <c r="E102" s="83" t="e">
        <f>('[2]СПК, комплектующие, МПК'!#REF!*3)+D102</f>
        <v>#REF!</v>
      </c>
      <c r="F102" s="34">
        <f>B102+(5*J101)</f>
        <v>19598</v>
      </c>
      <c r="G102" s="34">
        <f>B102+(5*J102)</f>
        <v>17448</v>
      </c>
      <c r="H102" s="35" t="s">
        <v>19</v>
      </c>
      <c r="I102" s="40"/>
      <c r="J102" s="37">
        <f t="shared" si="1"/>
        <v>1560</v>
      </c>
      <c r="K102" s="37" t="str">
        <f t="shared" si="1"/>
        <v xml:space="preserve">3мм </v>
      </c>
    </row>
    <row r="103" spans="1:11" s="39" customFormat="1" x14ac:dyDescent="0.25">
      <c r="A103" s="33" t="s">
        <v>21</v>
      </c>
      <c r="B103" s="45">
        <f>[1]Внутренний!E589+[1]Внутренний!E590+[1]Внутренний!E590+[1]Внутренний!E590</f>
        <v>11232</v>
      </c>
      <c r="C103" s="83">
        <f>B103+(3*J100)</f>
        <v>24852</v>
      </c>
      <c r="D103" s="83" t="e">
        <f>('[2]СПК, комплектующие, МПК'!#REF!*3)+C103</f>
        <v>#REF!</v>
      </c>
      <c r="E103" s="83" t="e">
        <f>('[2]СПК, комплектующие, МПК'!#REF!*3)+D103</f>
        <v>#REF!</v>
      </c>
      <c r="F103" s="34">
        <f>B103+(6*J101)</f>
        <v>23172</v>
      </c>
      <c r="G103" s="34">
        <f>B103+(6*J102)</f>
        <v>20592</v>
      </c>
      <c r="H103" s="35" t="s">
        <v>22</v>
      </c>
      <c r="I103" s="40"/>
      <c r="J103" s="38"/>
      <c r="K103" s="38"/>
    </row>
    <row r="104" spans="1:11" s="39" customFormat="1" x14ac:dyDescent="0.25">
      <c r="A104" s="84"/>
      <c r="B104" s="85"/>
      <c r="C104" s="85"/>
      <c r="D104" s="85"/>
      <c r="E104" s="85"/>
      <c r="F104" s="85"/>
      <c r="G104" s="85"/>
      <c r="H104" s="86"/>
      <c r="I104" s="40"/>
      <c r="J104" s="38"/>
      <c r="K104" s="38"/>
    </row>
    <row r="105" spans="1:11" s="39" customFormat="1" ht="18" x14ac:dyDescent="0.25">
      <c r="A105" s="94" t="s">
        <v>40</v>
      </c>
      <c r="B105" s="95"/>
      <c r="C105" s="95"/>
      <c r="D105" s="95"/>
      <c r="E105" s="95"/>
      <c r="F105" s="95"/>
      <c r="G105" s="96"/>
      <c r="H105" s="90" t="s">
        <v>31</v>
      </c>
      <c r="I105" s="40"/>
      <c r="J105" s="38"/>
      <c r="K105" s="38"/>
    </row>
    <row r="106" spans="1:11" s="43" customFormat="1" ht="51" x14ac:dyDescent="0.2">
      <c r="A106" s="19" t="s">
        <v>4</v>
      </c>
      <c r="B106" s="20" t="s">
        <v>5</v>
      </c>
      <c r="C106" s="91" t="s">
        <v>25</v>
      </c>
      <c r="D106" s="91"/>
      <c r="E106" s="91"/>
      <c r="F106" s="21" t="s">
        <v>7</v>
      </c>
      <c r="G106" s="21" t="s">
        <v>26</v>
      </c>
      <c r="H106" s="90"/>
      <c r="I106" s="41"/>
      <c r="J106" s="42"/>
      <c r="K106" s="42"/>
    </row>
    <row r="107" spans="1:11" s="39" customFormat="1" ht="38.25" x14ac:dyDescent="0.25">
      <c r="A107" s="26" t="s">
        <v>41</v>
      </c>
      <c r="B107" s="92" t="s">
        <v>10</v>
      </c>
      <c r="C107" s="92" t="s">
        <v>10</v>
      </c>
      <c r="D107" s="92"/>
      <c r="E107" s="92"/>
      <c r="F107" s="92" t="s">
        <v>10</v>
      </c>
      <c r="G107" s="92" t="s">
        <v>10</v>
      </c>
      <c r="H107" s="90"/>
      <c r="I107" s="40"/>
      <c r="J107" s="38"/>
      <c r="K107" s="38"/>
    </row>
    <row r="108" spans="1:11" s="39" customFormat="1" x14ac:dyDescent="0.25">
      <c r="A108" s="30" t="s">
        <v>11</v>
      </c>
      <c r="B108" s="92"/>
      <c r="C108" s="92"/>
      <c r="D108" s="92"/>
      <c r="E108" s="92"/>
      <c r="F108" s="92"/>
      <c r="G108" s="92"/>
      <c r="H108" s="90"/>
      <c r="I108" s="40"/>
      <c r="J108" s="38"/>
      <c r="K108" s="38"/>
    </row>
    <row r="109" spans="1:11" s="39" customFormat="1" x14ac:dyDescent="0.25">
      <c r="A109" s="33" t="s">
        <v>12</v>
      </c>
      <c r="B109" s="45">
        <f>[1]Внутренний!E607</f>
        <v>16080</v>
      </c>
      <c r="C109" s="83">
        <f>B109+(2.5*J109)</f>
        <v>27430</v>
      </c>
      <c r="D109" s="83" t="e">
        <f>('[2]СПК, комплектующие, МПК'!#REF!*3)+C109</f>
        <v>#REF!</v>
      </c>
      <c r="E109" s="83" t="e">
        <f>('[2]СПК, комплектующие, МПК'!#REF!*3)+D109</f>
        <v>#REF!</v>
      </c>
      <c r="F109" s="34">
        <f>B109+(5*J110)</f>
        <v>26030</v>
      </c>
      <c r="G109" s="34">
        <f>B109+(5*J111)</f>
        <v>23880</v>
      </c>
      <c r="H109" s="35" t="s">
        <v>42</v>
      </c>
      <c r="I109" s="40"/>
      <c r="J109" s="37">
        <f>J100</f>
        <v>4540</v>
      </c>
      <c r="K109" s="37" t="str">
        <f>K55</f>
        <v>Актуаль</v>
      </c>
    </row>
    <row r="110" spans="1:11" s="39" customFormat="1" x14ac:dyDescent="0.25">
      <c r="A110" s="33" t="s">
        <v>15</v>
      </c>
      <c r="B110" s="45">
        <f>[1]Внутренний!E607+[1]Внутренний!E608</f>
        <v>20760</v>
      </c>
      <c r="C110" s="83">
        <f>B110+(3.5*J109)</f>
        <v>36650</v>
      </c>
      <c r="D110" s="83" t="e">
        <f>('[2]СПК, комплектующие, МПК'!#REF!*3)+C110</f>
        <v>#REF!</v>
      </c>
      <c r="E110" s="83" t="e">
        <f>('[2]СПК, комплектующие, МПК'!#REF!*3)+D110</f>
        <v>#REF!</v>
      </c>
      <c r="F110" s="34">
        <f>B110+(7*J110)</f>
        <v>34690</v>
      </c>
      <c r="G110" s="34">
        <f>B110+(7*J111)</f>
        <v>31680</v>
      </c>
      <c r="H110" s="35" t="s">
        <v>43</v>
      </c>
      <c r="I110" s="40"/>
      <c r="J110" s="37">
        <f>J101</f>
        <v>1990</v>
      </c>
      <c r="K110" s="37" t="str">
        <f>K101</f>
        <v>4мм рациональ</v>
      </c>
    </row>
    <row r="111" spans="1:11" s="39" customFormat="1" x14ac:dyDescent="0.25">
      <c r="A111" s="33" t="s">
        <v>18</v>
      </c>
      <c r="B111" s="45">
        <f>[1]Внутренний!E607+[1]Внутренний!E608+[1]Внутренний!E608</f>
        <v>25440</v>
      </c>
      <c r="C111" s="83">
        <f>B111+(4.5*J109)</f>
        <v>45870</v>
      </c>
      <c r="D111" s="83" t="e">
        <f>('[2]СПК, комплектующие, МПК'!#REF!*3)+C111</f>
        <v>#REF!</v>
      </c>
      <c r="E111" s="83" t="e">
        <f>('[2]СПК, комплектующие, МПК'!#REF!*3)+D111</f>
        <v>#REF!</v>
      </c>
      <c r="F111" s="34">
        <f>B111+(9*J110)</f>
        <v>43350</v>
      </c>
      <c r="G111" s="34">
        <f>B111+(9*J111)</f>
        <v>39480</v>
      </c>
      <c r="H111" s="35" t="s">
        <v>44</v>
      </c>
      <c r="I111" s="40"/>
      <c r="J111" s="37">
        <f>J102</f>
        <v>1560</v>
      </c>
      <c r="K111" s="37" t="str">
        <f>K102</f>
        <v xml:space="preserve">3мм </v>
      </c>
    </row>
    <row r="112" spans="1:11" s="39" customFormat="1" x14ac:dyDescent="0.25">
      <c r="A112" s="33" t="s">
        <v>21</v>
      </c>
      <c r="B112" s="45">
        <f>[1]Внутренний!E607+[1]Внутренний!E608+[1]Внутренний!E608+[1]Внутренний!E608</f>
        <v>30120</v>
      </c>
      <c r="C112" s="83">
        <f>B112+(5.5*J109)</f>
        <v>55090</v>
      </c>
      <c r="D112" s="83" t="e">
        <f>('[2]СПК, комплектующие, МПК'!#REF!*3)+C112</f>
        <v>#REF!</v>
      </c>
      <c r="E112" s="83" t="e">
        <f>('[2]СПК, комплектующие, МПК'!#REF!*3)+D112</f>
        <v>#REF!</v>
      </c>
      <c r="F112" s="34">
        <f>B112+(11*J110)</f>
        <v>52010</v>
      </c>
      <c r="G112" s="34">
        <f>B112+(11*J111)</f>
        <v>47280</v>
      </c>
      <c r="H112" s="35" t="s">
        <v>45</v>
      </c>
      <c r="I112" s="40"/>
      <c r="J112" s="38"/>
      <c r="K112" s="38"/>
    </row>
    <row r="113" spans="1:11" s="39" customFormat="1" x14ac:dyDescent="0.25">
      <c r="A113" s="98"/>
      <c r="B113" s="98"/>
      <c r="C113" s="98"/>
      <c r="D113" s="98"/>
      <c r="E113" s="98"/>
      <c r="F113" s="98"/>
      <c r="G113" s="98"/>
      <c r="H113" s="98"/>
      <c r="I113" s="40"/>
      <c r="J113" s="38"/>
      <c r="K113" s="38"/>
    </row>
    <row r="114" spans="1:11" s="39" customFormat="1" ht="18" x14ac:dyDescent="0.25">
      <c r="A114" s="94" t="s">
        <v>46</v>
      </c>
      <c r="B114" s="95"/>
      <c r="C114" s="95"/>
      <c r="D114" s="95"/>
      <c r="E114" s="95"/>
      <c r="F114" s="95"/>
      <c r="G114" s="96"/>
      <c r="H114" s="90" t="s">
        <v>3</v>
      </c>
      <c r="I114" s="40"/>
      <c r="J114" s="38"/>
      <c r="K114" s="38"/>
    </row>
    <row r="115" spans="1:11" s="43" customFormat="1" ht="51" x14ac:dyDescent="0.2">
      <c r="A115" s="19" t="s">
        <v>4</v>
      </c>
      <c r="B115" s="20" t="s">
        <v>5</v>
      </c>
      <c r="C115" s="91" t="s">
        <v>47</v>
      </c>
      <c r="D115" s="91"/>
      <c r="E115" s="91"/>
      <c r="F115" s="21" t="s">
        <v>7</v>
      </c>
      <c r="G115" s="21" t="s">
        <v>26</v>
      </c>
      <c r="H115" s="90"/>
      <c r="I115" s="41"/>
      <c r="J115" s="42"/>
      <c r="K115" s="42"/>
    </row>
    <row r="116" spans="1:11" s="39" customFormat="1" ht="25.5" x14ac:dyDescent="0.25">
      <c r="A116" s="26" t="s">
        <v>29</v>
      </c>
      <c r="B116" s="92" t="s">
        <v>10</v>
      </c>
      <c r="C116" s="92" t="s">
        <v>10</v>
      </c>
      <c r="D116" s="92"/>
      <c r="E116" s="92"/>
      <c r="F116" s="92" t="s">
        <v>10</v>
      </c>
      <c r="G116" s="92" t="s">
        <v>10</v>
      </c>
      <c r="H116" s="90"/>
      <c r="I116" s="40"/>
      <c r="J116" s="38"/>
      <c r="K116" s="38"/>
    </row>
    <row r="117" spans="1:11" s="39" customFormat="1" x14ac:dyDescent="0.25">
      <c r="A117" s="30" t="s">
        <v>11</v>
      </c>
      <c r="B117" s="92"/>
      <c r="C117" s="92"/>
      <c r="D117" s="92"/>
      <c r="E117" s="92"/>
      <c r="F117" s="92"/>
      <c r="G117" s="92"/>
      <c r="H117" s="90"/>
      <c r="I117" s="40"/>
      <c r="J117" s="38"/>
      <c r="K117" s="38"/>
    </row>
    <row r="118" spans="1:11" s="39" customFormat="1" x14ac:dyDescent="0.25">
      <c r="A118" s="33" t="s">
        <v>12</v>
      </c>
      <c r="B118" s="45">
        <f>[1]Внутренний!E591</f>
        <v>6900</v>
      </c>
      <c r="C118" s="83">
        <f>B118+(1.5*J109)</f>
        <v>13710</v>
      </c>
      <c r="D118" s="83" t="e">
        <f>('[2]СПК, комплектующие, МПК'!#REF!*3)+C118</f>
        <v>#REF!</v>
      </c>
      <c r="E118" s="83" t="e">
        <f>('[2]СПК, комплектующие, МПК'!#REF!*3)+D118</f>
        <v>#REF!</v>
      </c>
      <c r="F118" s="34">
        <f>B118+(3*J110)</f>
        <v>12870</v>
      </c>
      <c r="G118" s="34">
        <f>B118+(3*J111)</f>
        <v>11580</v>
      </c>
      <c r="H118" s="35" t="s">
        <v>13</v>
      </c>
      <c r="I118" s="40"/>
      <c r="J118" s="38"/>
      <c r="K118" s="38"/>
    </row>
    <row r="119" spans="1:11" s="39" customFormat="1" x14ac:dyDescent="0.25">
      <c r="A119" s="33" t="s">
        <v>15</v>
      </c>
      <c r="B119" s="45">
        <f>[1]Внутренний!E591+[1]Внутренний!E592</f>
        <v>8484</v>
      </c>
      <c r="C119" s="83">
        <f>B119+(2*J109)</f>
        <v>17564</v>
      </c>
      <c r="D119" s="83" t="e">
        <f>('[2]СПК, комплектующие, МПК'!#REF!*3)+C119</f>
        <v>#REF!</v>
      </c>
      <c r="E119" s="83" t="e">
        <f>('[2]СПК, комплектующие, МПК'!#REF!*3)+D119</f>
        <v>#REF!</v>
      </c>
      <c r="F119" s="34">
        <f>B119+(4*J110)</f>
        <v>16444</v>
      </c>
      <c r="G119" s="34">
        <f>B119+(4*J111)</f>
        <v>14724</v>
      </c>
      <c r="H119" s="35" t="s">
        <v>16</v>
      </c>
      <c r="I119" s="40"/>
      <c r="J119" s="38"/>
      <c r="K119" s="38"/>
    </row>
    <row r="120" spans="1:11" s="39" customFormat="1" x14ac:dyDescent="0.25">
      <c r="A120" s="33" t="s">
        <v>18</v>
      </c>
      <c r="B120" s="45">
        <f>[1]Внутренний!E591+[1]Внутренний!E592+[1]Внутренний!E592</f>
        <v>10068</v>
      </c>
      <c r="C120" s="83">
        <f>B120+(2.5*J109)</f>
        <v>21418</v>
      </c>
      <c r="D120" s="83" t="e">
        <f>('[2]СПК, комплектующие, МПК'!#REF!*3)+C120</f>
        <v>#REF!</v>
      </c>
      <c r="E120" s="83" t="e">
        <f>('[2]СПК, комплектующие, МПК'!#REF!*3)+D120</f>
        <v>#REF!</v>
      </c>
      <c r="F120" s="34">
        <f>B120+(5*J110)</f>
        <v>20018</v>
      </c>
      <c r="G120" s="34">
        <f>B120+(5*J111)</f>
        <v>17868</v>
      </c>
      <c r="H120" s="35" t="s">
        <v>19</v>
      </c>
      <c r="I120" s="40"/>
      <c r="J120" s="38"/>
      <c r="K120" s="38"/>
    </row>
    <row r="121" spans="1:11" s="39" customFormat="1" x14ac:dyDescent="0.25">
      <c r="A121" s="33" t="s">
        <v>21</v>
      </c>
      <c r="B121" s="45">
        <f>[1]Внутренний!E591+[1]Внутренний!E592+[1]Внутренний!E592+[1]Внутренний!E592</f>
        <v>11652</v>
      </c>
      <c r="C121" s="83">
        <f>B121+(3*J109)</f>
        <v>25272</v>
      </c>
      <c r="D121" s="83" t="e">
        <f>('[2]СПК, комплектующие, МПК'!#REF!*3)+C121</f>
        <v>#REF!</v>
      </c>
      <c r="E121" s="83" t="e">
        <f>('[2]СПК, комплектующие, МПК'!#REF!*3)+D121</f>
        <v>#REF!</v>
      </c>
      <c r="F121" s="34">
        <f>B121+(6*J110)</f>
        <v>23592</v>
      </c>
      <c r="G121" s="34">
        <f>B121+(6*J111)</f>
        <v>21012</v>
      </c>
      <c r="H121" s="35" t="s">
        <v>22</v>
      </c>
      <c r="I121" s="40"/>
      <c r="J121" s="38"/>
      <c r="K121" s="38"/>
    </row>
    <row r="122" spans="1:11" s="39" customFormat="1" x14ac:dyDescent="0.25">
      <c r="A122" s="93"/>
      <c r="B122" s="93"/>
      <c r="C122" s="93"/>
      <c r="D122" s="93"/>
      <c r="E122" s="93"/>
      <c r="F122" s="93"/>
      <c r="G122" s="93"/>
      <c r="H122" s="93"/>
      <c r="I122" s="40"/>
      <c r="J122" s="38"/>
      <c r="K122" s="38"/>
    </row>
    <row r="123" spans="1:11" s="39" customFormat="1" ht="18" x14ac:dyDescent="0.25">
      <c r="A123" s="94" t="s">
        <v>48</v>
      </c>
      <c r="B123" s="95"/>
      <c r="C123" s="95"/>
      <c r="D123" s="95"/>
      <c r="E123" s="95"/>
      <c r="F123" s="95"/>
      <c r="G123" s="96"/>
      <c r="H123" s="90" t="s">
        <v>3</v>
      </c>
      <c r="I123" s="40"/>
      <c r="J123" s="38"/>
      <c r="K123" s="38"/>
    </row>
    <row r="124" spans="1:11" s="43" customFormat="1" ht="51" x14ac:dyDescent="0.2">
      <c r="A124" s="19" t="s">
        <v>4</v>
      </c>
      <c r="B124" s="20" t="s">
        <v>5</v>
      </c>
      <c r="C124" s="91" t="s">
        <v>47</v>
      </c>
      <c r="D124" s="91"/>
      <c r="E124" s="91"/>
      <c r="F124" s="21" t="s">
        <v>7</v>
      </c>
      <c r="G124" s="21" t="s">
        <v>26</v>
      </c>
      <c r="H124" s="90"/>
      <c r="I124" s="41"/>
      <c r="J124" s="42"/>
      <c r="K124" s="42"/>
    </row>
    <row r="125" spans="1:11" s="39" customFormat="1" ht="25.5" x14ac:dyDescent="0.25">
      <c r="A125" s="26" t="s">
        <v>29</v>
      </c>
      <c r="B125" s="92" t="s">
        <v>10</v>
      </c>
      <c r="C125" s="92" t="s">
        <v>10</v>
      </c>
      <c r="D125" s="92"/>
      <c r="E125" s="92"/>
      <c r="F125" s="92" t="s">
        <v>10</v>
      </c>
      <c r="G125" s="92" t="s">
        <v>10</v>
      </c>
      <c r="H125" s="90"/>
      <c r="I125" s="40"/>
      <c r="J125" s="38"/>
      <c r="K125" s="38"/>
    </row>
    <row r="126" spans="1:11" s="39" customFormat="1" x14ac:dyDescent="0.25">
      <c r="A126" s="30" t="s">
        <v>11</v>
      </c>
      <c r="B126" s="92"/>
      <c r="C126" s="92"/>
      <c r="D126" s="92"/>
      <c r="E126" s="92"/>
      <c r="F126" s="92"/>
      <c r="G126" s="92"/>
      <c r="H126" s="90"/>
      <c r="I126" s="40"/>
      <c r="J126" s="38"/>
      <c r="K126" s="38"/>
    </row>
    <row r="127" spans="1:11" s="39" customFormat="1" x14ac:dyDescent="0.25">
      <c r="A127" s="33" t="s">
        <v>12</v>
      </c>
      <c r="B127" s="45">
        <f>[1]Внутренний!E593</f>
        <v>7740</v>
      </c>
      <c r="C127" s="83">
        <f>B127+(1.5*J109)</f>
        <v>14550</v>
      </c>
      <c r="D127" s="83" t="e">
        <f>('[2]СПК, комплектующие, МПК'!#REF!*3)+C127</f>
        <v>#REF!</v>
      </c>
      <c r="E127" s="83" t="e">
        <f>('[2]СПК, комплектующие, МПК'!#REF!*3)+D127</f>
        <v>#REF!</v>
      </c>
      <c r="F127" s="34">
        <f>B127+(3*J110)</f>
        <v>13710</v>
      </c>
      <c r="G127" s="34">
        <f>B127+(3*J111)</f>
        <v>12420</v>
      </c>
      <c r="H127" s="35" t="s">
        <v>13</v>
      </c>
      <c r="I127" s="40"/>
      <c r="J127" s="38"/>
      <c r="K127" s="38"/>
    </row>
    <row r="128" spans="1:11" s="39" customFormat="1" x14ac:dyDescent="0.25">
      <c r="A128" s="33" t="s">
        <v>15</v>
      </c>
      <c r="B128" s="45">
        <f>[1]Внутренний!E593+[1]Внутренний!E594</f>
        <v>9624</v>
      </c>
      <c r="C128" s="83">
        <f>B128+(2*J109)</f>
        <v>18704</v>
      </c>
      <c r="D128" s="83" t="e">
        <f>('[2]СПК, комплектующие, МПК'!#REF!*3)+C128</f>
        <v>#REF!</v>
      </c>
      <c r="E128" s="83" t="e">
        <f>('[2]СПК, комплектующие, МПК'!#REF!*3)+D128</f>
        <v>#REF!</v>
      </c>
      <c r="F128" s="34">
        <f>B128+(4*J110)</f>
        <v>17584</v>
      </c>
      <c r="G128" s="34">
        <f>B128+(4*J111)</f>
        <v>15864</v>
      </c>
      <c r="H128" s="35" t="s">
        <v>16</v>
      </c>
      <c r="I128" s="40"/>
      <c r="J128" s="38"/>
      <c r="K128" s="38"/>
    </row>
    <row r="129" spans="1:11" s="39" customFormat="1" x14ac:dyDescent="0.25">
      <c r="A129" s="33" t="s">
        <v>18</v>
      </c>
      <c r="B129" s="45">
        <f>[1]Внутренний!E593+[1]Внутренний!E594+[1]Внутренний!E594</f>
        <v>11508</v>
      </c>
      <c r="C129" s="83">
        <f>B129+(2.5*J109)</f>
        <v>22858</v>
      </c>
      <c r="D129" s="83" t="e">
        <f>('[2]СПК, комплектующие, МПК'!#REF!*3)+C129</f>
        <v>#REF!</v>
      </c>
      <c r="E129" s="83" t="e">
        <f>('[2]СПК, комплектующие, МПК'!#REF!*3)+D129</f>
        <v>#REF!</v>
      </c>
      <c r="F129" s="34">
        <f>B129+(5*J110)</f>
        <v>21458</v>
      </c>
      <c r="G129" s="34">
        <f>B129+(5*J111)</f>
        <v>19308</v>
      </c>
      <c r="H129" s="35" t="s">
        <v>19</v>
      </c>
      <c r="I129" s="40"/>
      <c r="J129" s="38"/>
      <c r="K129" s="38"/>
    </row>
    <row r="130" spans="1:11" s="39" customFormat="1" x14ac:dyDescent="0.25">
      <c r="A130" s="33" t="s">
        <v>21</v>
      </c>
      <c r="B130" s="45">
        <f>[1]Внутренний!E593+[1]Внутренний!E594+[1]Внутренний!E594+[1]Внутренний!E594</f>
        <v>13392</v>
      </c>
      <c r="C130" s="83">
        <f>B130+(3*J109)</f>
        <v>27012</v>
      </c>
      <c r="D130" s="83" t="e">
        <f>('[2]СПК, комплектующие, МПК'!#REF!*3)+C130</f>
        <v>#REF!</v>
      </c>
      <c r="E130" s="83" t="e">
        <f>('[2]СПК, комплектующие, МПК'!#REF!*3)+D130</f>
        <v>#REF!</v>
      </c>
      <c r="F130" s="34">
        <f>B130+(6*J110)</f>
        <v>25332</v>
      </c>
      <c r="G130" s="34">
        <f>B130+(6*J111)</f>
        <v>22752</v>
      </c>
      <c r="H130" s="35" t="s">
        <v>22</v>
      </c>
      <c r="I130" s="40"/>
      <c r="J130" s="38"/>
      <c r="K130" s="38"/>
    </row>
    <row r="131" spans="1:11" s="40" customFormat="1" ht="22.5" x14ac:dyDescent="0.25">
      <c r="A131" s="97"/>
      <c r="B131" s="97"/>
      <c r="C131" s="97"/>
      <c r="D131" s="97"/>
      <c r="E131" s="97"/>
      <c r="F131" s="97"/>
      <c r="G131" s="97"/>
      <c r="H131" s="97"/>
      <c r="J131" s="56"/>
      <c r="K131" s="56"/>
    </row>
    <row r="132" spans="1:11" s="39" customFormat="1" ht="18" x14ac:dyDescent="0.25">
      <c r="A132" s="94" t="s">
        <v>49</v>
      </c>
      <c r="B132" s="95"/>
      <c r="C132" s="95"/>
      <c r="D132" s="95"/>
      <c r="E132" s="95"/>
      <c r="F132" s="95"/>
      <c r="G132" s="96"/>
      <c r="H132" s="90" t="s">
        <v>3</v>
      </c>
      <c r="I132" s="40"/>
      <c r="J132" s="38"/>
      <c r="K132" s="38"/>
    </row>
    <row r="133" spans="1:11" s="43" customFormat="1" ht="51" x14ac:dyDescent="0.2">
      <c r="A133" s="19" t="s">
        <v>4</v>
      </c>
      <c r="B133" s="20" t="s">
        <v>5</v>
      </c>
      <c r="C133" s="91" t="s">
        <v>47</v>
      </c>
      <c r="D133" s="91"/>
      <c r="E133" s="91"/>
      <c r="F133" s="21" t="s">
        <v>7</v>
      </c>
      <c r="G133" s="21" t="s">
        <v>26</v>
      </c>
      <c r="H133" s="90"/>
      <c r="I133" s="41"/>
      <c r="J133" s="42"/>
      <c r="K133" s="42"/>
    </row>
    <row r="134" spans="1:11" s="39" customFormat="1" ht="25.5" x14ac:dyDescent="0.25">
      <c r="A134" s="26" t="s">
        <v>29</v>
      </c>
      <c r="B134" s="92" t="s">
        <v>10</v>
      </c>
      <c r="C134" s="92" t="s">
        <v>10</v>
      </c>
      <c r="D134" s="92"/>
      <c r="E134" s="92"/>
      <c r="F134" s="92" t="s">
        <v>10</v>
      </c>
      <c r="G134" s="92" t="s">
        <v>10</v>
      </c>
      <c r="H134" s="90"/>
      <c r="I134" s="40"/>
      <c r="J134" s="38"/>
      <c r="K134" s="38"/>
    </row>
    <row r="135" spans="1:11" s="39" customFormat="1" x14ac:dyDescent="0.25">
      <c r="A135" s="30" t="s">
        <v>11</v>
      </c>
      <c r="B135" s="92"/>
      <c r="C135" s="92"/>
      <c r="D135" s="92"/>
      <c r="E135" s="92"/>
      <c r="F135" s="92"/>
      <c r="G135" s="92"/>
      <c r="H135" s="90"/>
      <c r="I135" s="40"/>
      <c r="J135" s="38"/>
      <c r="K135" s="38"/>
    </row>
    <row r="136" spans="1:11" s="39" customFormat="1" x14ac:dyDescent="0.25">
      <c r="A136" s="33" t="s">
        <v>12</v>
      </c>
      <c r="B136" s="45">
        <f>[1]Внутренний!E595</f>
        <v>10080</v>
      </c>
      <c r="C136" s="83">
        <f>B136+(1.5*J136)</f>
        <v>16890</v>
      </c>
      <c r="D136" s="83" t="e">
        <f>('[2]СПК, комплектующие, МПК'!#REF!*3)+C136</f>
        <v>#REF!</v>
      </c>
      <c r="E136" s="83" t="e">
        <f>('[2]СПК, комплектующие, МПК'!#REF!*3)+D136</f>
        <v>#REF!</v>
      </c>
      <c r="F136" s="34">
        <f>B136+(3*J137)</f>
        <v>16050</v>
      </c>
      <c r="G136" s="34">
        <f>B136+(3*J138)</f>
        <v>14760</v>
      </c>
      <c r="H136" s="35" t="s">
        <v>13</v>
      </c>
      <c r="I136" s="40"/>
      <c r="J136" s="37">
        <f>J109</f>
        <v>4540</v>
      </c>
      <c r="K136" s="37" t="s">
        <v>14</v>
      </c>
    </row>
    <row r="137" spans="1:11" s="39" customFormat="1" x14ac:dyDescent="0.25">
      <c r="A137" s="33" t="s">
        <v>15</v>
      </c>
      <c r="B137" s="45">
        <f>[1]Внутренний!E595+[1]Внутренний!E596</f>
        <v>12624</v>
      </c>
      <c r="C137" s="83">
        <f>B137+(2*J136)</f>
        <v>21704</v>
      </c>
      <c r="D137" s="83" t="e">
        <f>('[2]СПК, комплектующие, МПК'!#REF!*3)+C137</f>
        <v>#REF!</v>
      </c>
      <c r="E137" s="83" t="e">
        <f>('[2]СПК, комплектующие, МПК'!#REF!*3)+D137</f>
        <v>#REF!</v>
      </c>
      <c r="F137" s="34">
        <f>B137+(4*J137)</f>
        <v>20584</v>
      </c>
      <c r="G137" s="34">
        <f>B137+(4*J138)</f>
        <v>18864</v>
      </c>
      <c r="H137" s="35" t="s">
        <v>16</v>
      </c>
      <c r="I137" s="40"/>
      <c r="J137" s="37">
        <f>J110</f>
        <v>1990</v>
      </c>
      <c r="K137" s="37" t="s">
        <v>50</v>
      </c>
    </row>
    <row r="138" spans="1:11" s="39" customFormat="1" x14ac:dyDescent="0.25">
      <c r="A138" s="33" t="s">
        <v>18</v>
      </c>
      <c r="B138" s="45">
        <f>[1]Внутренний!E595+[1]Внутренний!E596+[1]Внутренний!E596</f>
        <v>15168</v>
      </c>
      <c r="C138" s="83">
        <f>B138+(2.5*J136)</f>
        <v>26518</v>
      </c>
      <c r="D138" s="83" t="e">
        <f>('[2]СПК, комплектующие, МПК'!#REF!*3)+C138</f>
        <v>#REF!</v>
      </c>
      <c r="E138" s="83" t="e">
        <f>('[2]СПК, комплектующие, МПК'!#REF!*3)+D138</f>
        <v>#REF!</v>
      </c>
      <c r="F138" s="34">
        <f>B138+(5*J137)</f>
        <v>25118</v>
      </c>
      <c r="G138" s="34">
        <f>B138+(5*J138)</f>
        <v>22968</v>
      </c>
      <c r="H138" s="35" t="s">
        <v>19</v>
      </c>
      <c r="I138" s="40"/>
      <c r="J138" s="37">
        <f>J111</f>
        <v>1560</v>
      </c>
      <c r="K138" s="37" t="s">
        <v>51</v>
      </c>
    </row>
    <row r="139" spans="1:11" s="39" customFormat="1" x14ac:dyDescent="0.25">
      <c r="A139" s="33" t="s">
        <v>21</v>
      </c>
      <c r="B139" s="45">
        <f>[1]Внутренний!E595+[1]Внутренний!E596+[1]Внутренний!E596+[1]Внутренний!E596</f>
        <v>17712</v>
      </c>
      <c r="C139" s="83">
        <f>B139+(3*J136)</f>
        <v>31332</v>
      </c>
      <c r="D139" s="83" t="e">
        <f>('[2]СПК, комплектующие, МПК'!#REF!*3)+C139</f>
        <v>#REF!</v>
      </c>
      <c r="E139" s="83" t="e">
        <f>('[2]СПК, комплектующие, МПК'!#REF!*3)+D139</f>
        <v>#REF!</v>
      </c>
      <c r="F139" s="34">
        <f>B139+(6*J137)</f>
        <v>29652</v>
      </c>
      <c r="G139" s="34">
        <f>B139+(6*J138)</f>
        <v>27072</v>
      </c>
      <c r="H139" s="35" t="s">
        <v>22</v>
      </c>
      <c r="I139" s="40"/>
      <c r="J139" s="38"/>
      <c r="K139" s="38"/>
    </row>
    <row r="140" spans="1:11" s="39" customFormat="1" x14ac:dyDescent="0.25">
      <c r="A140" s="93"/>
      <c r="B140" s="93"/>
      <c r="C140" s="93"/>
      <c r="D140" s="93"/>
      <c r="E140" s="93"/>
      <c r="F140" s="93"/>
      <c r="G140" s="93"/>
      <c r="H140" s="93"/>
      <c r="I140" s="40"/>
      <c r="J140" s="38"/>
      <c r="K140" s="38"/>
    </row>
    <row r="141" spans="1:11" s="39" customFormat="1" ht="18" x14ac:dyDescent="0.25">
      <c r="A141" s="94" t="s">
        <v>52</v>
      </c>
      <c r="B141" s="95"/>
      <c r="C141" s="95"/>
      <c r="D141" s="95"/>
      <c r="E141" s="95"/>
      <c r="F141" s="95"/>
      <c r="G141" s="96"/>
      <c r="H141" s="90" t="s">
        <v>3</v>
      </c>
      <c r="I141" s="40"/>
      <c r="J141" s="38"/>
      <c r="K141" s="38"/>
    </row>
    <row r="142" spans="1:11" s="43" customFormat="1" ht="51" x14ac:dyDescent="0.2">
      <c r="A142" s="19" t="s">
        <v>4</v>
      </c>
      <c r="B142" s="20" t="s">
        <v>5</v>
      </c>
      <c r="C142" s="91" t="s">
        <v>47</v>
      </c>
      <c r="D142" s="91"/>
      <c r="E142" s="91"/>
      <c r="F142" s="21" t="s">
        <v>7</v>
      </c>
      <c r="G142" s="21" t="s">
        <v>26</v>
      </c>
      <c r="H142" s="90"/>
      <c r="I142" s="41"/>
      <c r="J142" s="42"/>
      <c r="K142" s="42"/>
    </row>
    <row r="143" spans="1:11" s="39" customFormat="1" ht="25.5" x14ac:dyDescent="0.25">
      <c r="A143" s="26" t="s">
        <v>29</v>
      </c>
      <c r="B143" s="92" t="s">
        <v>10</v>
      </c>
      <c r="C143" s="92" t="s">
        <v>10</v>
      </c>
      <c r="D143" s="92"/>
      <c r="E143" s="92"/>
      <c r="F143" s="92" t="s">
        <v>10</v>
      </c>
      <c r="G143" s="92" t="s">
        <v>10</v>
      </c>
      <c r="H143" s="90"/>
      <c r="I143" s="40"/>
      <c r="J143" s="38"/>
      <c r="K143" s="38"/>
    </row>
    <row r="144" spans="1:11" s="39" customFormat="1" x14ac:dyDescent="0.25">
      <c r="A144" s="30" t="s">
        <v>11</v>
      </c>
      <c r="B144" s="92"/>
      <c r="C144" s="92"/>
      <c r="D144" s="92"/>
      <c r="E144" s="92"/>
      <c r="F144" s="92"/>
      <c r="G144" s="92"/>
      <c r="H144" s="90"/>
      <c r="I144" s="40"/>
      <c r="J144" s="38"/>
      <c r="K144" s="38"/>
    </row>
    <row r="145" spans="1:11" s="39" customFormat="1" x14ac:dyDescent="0.25">
      <c r="A145" s="33" t="s">
        <v>12</v>
      </c>
      <c r="B145" s="45">
        <f>[1]Внутренний!E597</f>
        <v>11280</v>
      </c>
      <c r="C145" s="83">
        <f>B145+(1.5*J145)</f>
        <v>18090</v>
      </c>
      <c r="D145" s="83" t="e">
        <f>('[2]СПК, комплектующие, МПК'!#REF!*3)+C145</f>
        <v>#REF!</v>
      </c>
      <c r="E145" s="83" t="e">
        <f>('[2]СПК, комплектующие, МПК'!#REF!*3)+D145</f>
        <v>#REF!</v>
      </c>
      <c r="F145" s="34">
        <f>B145+(3*J146)</f>
        <v>17250</v>
      </c>
      <c r="G145" s="34">
        <f>B145+(3*J147)</f>
        <v>15960</v>
      </c>
      <c r="H145" s="35" t="s">
        <v>13</v>
      </c>
      <c r="I145" s="40"/>
      <c r="J145" s="37">
        <f>J136</f>
        <v>4540</v>
      </c>
      <c r="K145" s="37" t="s">
        <v>14</v>
      </c>
    </row>
    <row r="146" spans="1:11" s="39" customFormat="1" x14ac:dyDescent="0.25">
      <c r="A146" s="33" t="s">
        <v>15</v>
      </c>
      <c r="B146" s="45">
        <f>[1]Внутренний!E597+[1]Внутренний!E598</f>
        <v>14436</v>
      </c>
      <c r="C146" s="83">
        <f>B146+(2*J145)</f>
        <v>23516</v>
      </c>
      <c r="D146" s="83" t="e">
        <f>('[2]СПК, комплектующие, МПК'!#REF!*3)+C146</f>
        <v>#REF!</v>
      </c>
      <c r="E146" s="83" t="e">
        <f>('[2]СПК, комплектующие, МПК'!#REF!*3)+D146</f>
        <v>#REF!</v>
      </c>
      <c r="F146" s="34">
        <f>B146+(4*J146)</f>
        <v>22396</v>
      </c>
      <c r="G146" s="34">
        <f>B146+(4*J147)</f>
        <v>20676</v>
      </c>
      <c r="H146" s="35" t="s">
        <v>16</v>
      </c>
      <c r="I146" s="40"/>
      <c r="J146" s="37">
        <f>J137</f>
        <v>1990</v>
      </c>
      <c r="K146" s="37" t="s">
        <v>50</v>
      </c>
    </row>
    <row r="147" spans="1:11" s="39" customFormat="1" x14ac:dyDescent="0.25">
      <c r="A147" s="33" t="s">
        <v>18</v>
      </c>
      <c r="B147" s="45">
        <f>[1]Внутренний!E597+[1]Внутренний!E598+[1]Внутренний!E598</f>
        <v>17592</v>
      </c>
      <c r="C147" s="83">
        <f>B147+(2.5*J145)</f>
        <v>28942</v>
      </c>
      <c r="D147" s="83" t="e">
        <f>('[2]СПК, комплектующие, МПК'!#REF!*3)+C147</f>
        <v>#REF!</v>
      </c>
      <c r="E147" s="83" t="e">
        <f>('[2]СПК, комплектующие, МПК'!#REF!*3)+D147</f>
        <v>#REF!</v>
      </c>
      <c r="F147" s="34">
        <f>B147+(5*J146)</f>
        <v>27542</v>
      </c>
      <c r="G147" s="34">
        <f>B147+(5*J147)</f>
        <v>25392</v>
      </c>
      <c r="H147" s="35" t="s">
        <v>19</v>
      </c>
      <c r="I147" s="40"/>
      <c r="J147" s="37">
        <f>J138</f>
        <v>1560</v>
      </c>
      <c r="K147" s="37" t="s">
        <v>51</v>
      </c>
    </row>
    <row r="148" spans="1:11" s="39" customFormat="1" x14ac:dyDescent="0.25">
      <c r="A148" s="33" t="s">
        <v>21</v>
      </c>
      <c r="B148" s="45">
        <f>[1]Внутренний!E597+[1]Внутренний!E598+[1]Внутренний!E598+[1]Внутренний!E598</f>
        <v>20748</v>
      </c>
      <c r="C148" s="83">
        <f>B148+(3*J145)</f>
        <v>34368</v>
      </c>
      <c r="D148" s="83" t="e">
        <f>('[2]СПК, комплектующие, МПК'!#REF!*3)+C148</f>
        <v>#REF!</v>
      </c>
      <c r="E148" s="83" t="e">
        <f>('[2]СПК, комплектующие, МПК'!#REF!*3)+D148</f>
        <v>#REF!</v>
      </c>
      <c r="F148" s="34">
        <f>B148+(6*J146)</f>
        <v>32688</v>
      </c>
      <c r="G148" s="34">
        <f>B148+(6*J147)</f>
        <v>30108</v>
      </c>
      <c r="H148" s="35" t="s">
        <v>22</v>
      </c>
      <c r="I148" s="40"/>
      <c r="J148" s="38"/>
      <c r="K148" s="38"/>
    </row>
    <row r="149" spans="1:11" s="39" customFormat="1" x14ac:dyDescent="0.25">
      <c r="A149" s="93"/>
      <c r="B149" s="93"/>
      <c r="C149" s="93"/>
      <c r="D149" s="93"/>
      <c r="E149" s="93"/>
      <c r="F149" s="93"/>
      <c r="G149" s="93"/>
      <c r="H149" s="93"/>
      <c r="I149" s="40"/>
      <c r="J149" s="38"/>
      <c r="K149" s="38"/>
    </row>
    <row r="150" spans="1:11" s="39" customFormat="1" x14ac:dyDescent="0.25">
      <c r="A150" s="84"/>
      <c r="B150" s="85"/>
      <c r="C150" s="85"/>
      <c r="D150" s="85"/>
      <c r="E150" s="85"/>
      <c r="F150" s="85"/>
      <c r="G150" s="85"/>
      <c r="H150" s="86"/>
      <c r="I150" s="40"/>
      <c r="J150" s="38"/>
      <c r="K150" s="38"/>
    </row>
    <row r="151" spans="1:11" s="39" customFormat="1" ht="18" x14ac:dyDescent="0.25">
      <c r="A151" s="87" t="s">
        <v>53</v>
      </c>
      <c r="B151" s="88"/>
      <c r="C151" s="88"/>
      <c r="D151" s="88"/>
      <c r="E151" s="88"/>
      <c r="F151" s="88"/>
      <c r="G151" s="89"/>
      <c r="H151" s="90" t="s">
        <v>3</v>
      </c>
      <c r="I151" s="40"/>
      <c r="J151" s="38"/>
      <c r="K151" s="38"/>
    </row>
    <row r="152" spans="1:11" s="43" customFormat="1" ht="51" x14ac:dyDescent="0.2">
      <c r="A152" s="19" t="s">
        <v>4</v>
      </c>
      <c r="B152" s="19" t="s">
        <v>54</v>
      </c>
      <c r="C152" s="91" t="s">
        <v>47</v>
      </c>
      <c r="D152" s="91"/>
      <c r="E152" s="91"/>
      <c r="F152" s="21" t="s">
        <v>7</v>
      </c>
      <c r="G152" s="21" t="s">
        <v>26</v>
      </c>
      <c r="H152" s="90"/>
      <c r="I152" s="41"/>
      <c r="J152" s="42"/>
      <c r="K152" s="42"/>
    </row>
    <row r="153" spans="1:11" s="39" customFormat="1" ht="25.5" x14ac:dyDescent="0.25">
      <c r="A153" s="26" t="s">
        <v>55</v>
      </c>
      <c r="B153" s="92" t="s">
        <v>10</v>
      </c>
      <c r="C153" s="92" t="s">
        <v>10</v>
      </c>
      <c r="D153" s="92"/>
      <c r="E153" s="92"/>
      <c r="F153" s="92" t="s">
        <v>10</v>
      </c>
      <c r="G153" s="92" t="s">
        <v>10</v>
      </c>
      <c r="H153" s="90"/>
      <c r="I153" s="40"/>
      <c r="J153" s="38"/>
      <c r="K153" s="38"/>
    </row>
    <row r="154" spans="1:11" s="39" customFormat="1" x14ac:dyDescent="0.25">
      <c r="A154" s="30" t="s">
        <v>11</v>
      </c>
      <c r="B154" s="92"/>
      <c r="C154" s="92"/>
      <c r="D154" s="92"/>
      <c r="E154" s="92"/>
      <c r="F154" s="92"/>
      <c r="G154" s="92"/>
      <c r="H154" s="90"/>
      <c r="I154" s="40"/>
      <c r="J154" s="38"/>
      <c r="K154" s="38"/>
    </row>
    <row r="155" spans="1:11" s="39" customFormat="1" x14ac:dyDescent="0.25">
      <c r="A155" s="33" t="s">
        <v>12</v>
      </c>
      <c r="B155" s="45">
        <f>[1]Внутренний!E690</f>
        <v>10400</v>
      </c>
      <c r="C155" s="83">
        <f>B155+(1.5*J155)</f>
        <v>17210</v>
      </c>
      <c r="D155" s="83" t="e">
        <f>('[2]СПК, комплектующие, МПК'!#REF!*3)+C155</f>
        <v>#REF!</v>
      </c>
      <c r="E155" s="83" t="e">
        <f>('[2]СПК, комплектующие, МПК'!#REF!*3)+D155</f>
        <v>#REF!</v>
      </c>
      <c r="F155" s="34">
        <f>B155+(3*J156)</f>
        <v>16370</v>
      </c>
      <c r="G155" s="34">
        <f>B155+(3*J157)</f>
        <v>15080</v>
      </c>
      <c r="H155" s="35" t="s">
        <v>13</v>
      </c>
      <c r="I155" s="40"/>
      <c r="J155" s="37">
        <f>J145</f>
        <v>4540</v>
      </c>
      <c r="K155" s="38" t="s">
        <v>14</v>
      </c>
    </row>
    <row r="156" spans="1:11" s="39" customFormat="1" x14ac:dyDescent="0.25">
      <c r="A156" s="33" t="s">
        <v>15</v>
      </c>
      <c r="B156" s="45">
        <f>[1]Внутренний!E691</f>
        <v>13000</v>
      </c>
      <c r="C156" s="83">
        <f>B156+(2*J155)</f>
        <v>22080</v>
      </c>
      <c r="D156" s="83" t="e">
        <f>('[2]СПК, комплектующие, МПК'!#REF!*3)+C156</f>
        <v>#REF!</v>
      </c>
      <c r="E156" s="83" t="e">
        <f>('[2]СПК, комплектующие, МПК'!#REF!*3)+D156</f>
        <v>#REF!</v>
      </c>
      <c r="F156" s="34">
        <f>B156+(4*J156)</f>
        <v>20960</v>
      </c>
      <c r="G156" s="34">
        <f>B156+(4*J157)</f>
        <v>19240</v>
      </c>
      <c r="H156" s="35" t="s">
        <v>16</v>
      </c>
      <c r="I156" s="40"/>
      <c r="J156" s="37">
        <f>J146</f>
        <v>1990</v>
      </c>
      <c r="K156" s="38" t="s">
        <v>50</v>
      </c>
    </row>
    <row r="157" spans="1:11" s="39" customFormat="1" x14ac:dyDescent="0.25">
      <c r="A157" s="33" t="s">
        <v>18</v>
      </c>
      <c r="B157" s="45">
        <f>[1]Внутренний!E692</f>
        <v>15600</v>
      </c>
      <c r="C157" s="83">
        <f>B157+(2.5*J155)</f>
        <v>26950</v>
      </c>
      <c r="D157" s="83" t="e">
        <f>('[2]СПК, комплектующие, МПК'!#REF!*3)+C157</f>
        <v>#REF!</v>
      </c>
      <c r="E157" s="83" t="e">
        <f>('[2]СПК, комплектующие, МПК'!#REF!*3)+D157</f>
        <v>#REF!</v>
      </c>
      <c r="F157" s="34">
        <f>B157+(5*J156)</f>
        <v>25550</v>
      </c>
      <c r="G157" s="34">
        <f>B157+(5*J157)</f>
        <v>23400</v>
      </c>
      <c r="H157" s="35" t="s">
        <v>19</v>
      </c>
      <c r="I157" s="40"/>
      <c r="J157" s="37">
        <f>J147</f>
        <v>1560</v>
      </c>
      <c r="K157" s="38" t="s">
        <v>51</v>
      </c>
    </row>
    <row r="158" spans="1:11" s="39" customFormat="1" x14ac:dyDescent="0.25">
      <c r="A158" s="33" t="s">
        <v>21</v>
      </c>
      <c r="B158" s="45">
        <f>[1]Внутренний!E693</f>
        <v>18200</v>
      </c>
      <c r="C158" s="83">
        <f>B158+(3*J155)</f>
        <v>31820</v>
      </c>
      <c r="D158" s="83" t="e">
        <f>('[2]СПК, комплектующие, МПК'!#REF!*3)+C158</f>
        <v>#REF!</v>
      </c>
      <c r="E158" s="83" t="e">
        <f>('[2]СПК, комплектующие, МПК'!#REF!*3)+D158</f>
        <v>#REF!</v>
      </c>
      <c r="F158" s="34">
        <f>B158+(6*J156)</f>
        <v>30140</v>
      </c>
      <c r="G158" s="34">
        <f>B158+(6*J157)</f>
        <v>27560</v>
      </c>
      <c r="H158" s="35" t="s">
        <v>22</v>
      </c>
      <c r="I158" s="40"/>
      <c r="J158" s="38"/>
      <c r="K158" s="38"/>
    </row>
    <row r="159" spans="1:11" s="39" customFormat="1" x14ac:dyDescent="0.25">
      <c r="A159" s="84"/>
      <c r="B159" s="85"/>
      <c r="C159" s="85"/>
      <c r="D159" s="85"/>
      <c r="E159" s="85"/>
      <c r="F159" s="85"/>
      <c r="G159" s="85"/>
      <c r="H159" s="86"/>
      <c r="I159" s="40"/>
      <c r="J159" s="38"/>
      <c r="K159" s="38"/>
    </row>
    <row r="160" spans="1:11" ht="15.75" x14ac:dyDescent="0.25">
      <c r="A160" s="79" t="s">
        <v>56</v>
      </c>
      <c r="B160" s="79"/>
      <c r="C160" s="79"/>
      <c r="D160" s="79"/>
      <c r="E160" s="79"/>
      <c r="F160" s="79"/>
      <c r="G160" s="79"/>
      <c r="H160" s="79"/>
    </row>
    <row r="161" spans="1:11" x14ac:dyDescent="0.25">
      <c r="A161" s="77" t="s">
        <v>4</v>
      </c>
      <c r="B161" s="77"/>
      <c r="C161" s="77"/>
      <c r="D161" s="77"/>
      <c r="E161" s="77" t="s">
        <v>57</v>
      </c>
      <c r="F161" s="77"/>
      <c r="G161" s="77"/>
      <c r="H161" s="60" t="s">
        <v>10</v>
      </c>
      <c r="I161" s="59"/>
      <c r="J161" s="59"/>
      <c r="K161" s="59"/>
    </row>
    <row r="162" spans="1:11" x14ac:dyDescent="0.25">
      <c r="A162" s="81" t="s">
        <v>58</v>
      </c>
      <c r="B162" s="81"/>
      <c r="C162" s="81"/>
      <c r="D162" s="81"/>
      <c r="E162" s="82" t="s">
        <v>59</v>
      </c>
      <c r="F162" s="82"/>
      <c r="G162" s="82"/>
      <c r="H162" s="61">
        <f>[1]Внутренний!E638</f>
        <v>966</v>
      </c>
      <c r="I162" s="59"/>
      <c r="J162" s="59"/>
      <c r="K162" s="59"/>
    </row>
    <row r="163" spans="1:11" x14ac:dyDescent="0.25">
      <c r="A163" s="81" t="s">
        <v>58</v>
      </c>
      <c r="B163" s="81"/>
      <c r="C163" s="81"/>
      <c r="D163" s="81"/>
      <c r="E163" s="82" t="s">
        <v>60</v>
      </c>
      <c r="F163" s="82"/>
      <c r="G163" s="82"/>
      <c r="H163" s="61">
        <f>[1]Внутренний!E639</f>
        <v>924</v>
      </c>
      <c r="I163" s="59"/>
      <c r="J163" s="59"/>
      <c r="K163" s="59"/>
    </row>
    <row r="164" spans="1:11" x14ac:dyDescent="0.25">
      <c r="A164" s="81" t="s">
        <v>61</v>
      </c>
      <c r="B164" s="81"/>
      <c r="C164" s="81"/>
      <c r="D164" s="81"/>
      <c r="E164" s="82" t="s">
        <v>62</v>
      </c>
      <c r="F164" s="82"/>
      <c r="G164" s="82"/>
      <c r="H164" s="61">
        <f>[1]Внутренний!E642</f>
        <v>2376</v>
      </c>
      <c r="I164" s="59"/>
      <c r="J164" s="59"/>
      <c r="K164" s="59"/>
    </row>
    <row r="165" spans="1:11" x14ac:dyDescent="0.25">
      <c r="A165" s="81" t="s">
        <v>63</v>
      </c>
      <c r="B165" s="81"/>
      <c r="C165" s="81"/>
      <c r="D165" s="81"/>
      <c r="E165" s="82" t="s">
        <v>62</v>
      </c>
      <c r="F165" s="82"/>
      <c r="G165" s="82"/>
      <c r="H165" s="61">
        <f>[1]Внутренний!E643</f>
        <v>1716.0000000000002</v>
      </c>
      <c r="I165" s="59"/>
      <c r="J165" s="59"/>
      <c r="K165" s="59"/>
    </row>
    <row r="166" spans="1:11" x14ac:dyDescent="0.25">
      <c r="A166" s="81" t="s">
        <v>64</v>
      </c>
      <c r="B166" s="81"/>
      <c r="C166" s="81"/>
      <c r="D166" s="81"/>
      <c r="E166" s="82" t="s">
        <v>62</v>
      </c>
      <c r="F166" s="82"/>
      <c r="G166" s="82"/>
      <c r="H166" s="61">
        <f>[1]Внутренний!E644</f>
        <v>2220</v>
      </c>
      <c r="I166" s="59"/>
      <c r="J166" s="59"/>
      <c r="K166" s="59"/>
    </row>
    <row r="167" spans="1:11" x14ac:dyDescent="0.25">
      <c r="A167" s="81" t="s">
        <v>65</v>
      </c>
      <c r="B167" s="81"/>
      <c r="C167" s="81"/>
      <c r="D167" s="81"/>
      <c r="E167" s="82" t="s">
        <v>62</v>
      </c>
      <c r="F167" s="82"/>
      <c r="G167" s="82"/>
      <c r="H167" s="61">
        <f>[1]Внутренний!E645</f>
        <v>1956</v>
      </c>
      <c r="I167" s="59"/>
      <c r="J167" s="59"/>
      <c r="K167" s="59"/>
    </row>
    <row r="168" spans="1:11" x14ac:dyDescent="0.25">
      <c r="A168" s="81" t="s">
        <v>66</v>
      </c>
      <c r="B168" s="81"/>
      <c r="C168" s="81"/>
      <c r="D168" s="81"/>
      <c r="E168" s="82" t="s">
        <v>62</v>
      </c>
      <c r="F168" s="82"/>
      <c r="G168" s="82"/>
      <c r="H168" s="61">
        <v>700</v>
      </c>
      <c r="I168" s="59"/>
      <c r="J168" s="59"/>
      <c r="K168" s="59"/>
    </row>
    <row r="169" spans="1:11" x14ac:dyDescent="0.25">
      <c r="A169" s="81" t="s">
        <v>67</v>
      </c>
      <c r="B169" s="81"/>
      <c r="C169" s="81"/>
      <c r="D169" s="81"/>
      <c r="E169" s="82" t="s">
        <v>68</v>
      </c>
      <c r="F169" s="82"/>
      <c r="G169" s="82"/>
      <c r="H169" s="61">
        <v>80</v>
      </c>
      <c r="I169" s="59"/>
      <c r="J169" s="59"/>
      <c r="K169" s="59"/>
    </row>
    <row r="170" spans="1:11" x14ac:dyDescent="0.25">
      <c r="A170" s="80"/>
      <c r="B170" s="80"/>
      <c r="C170" s="80"/>
      <c r="D170" s="80"/>
      <c r="E170" s="80"/>
      <c r="F170" s="80"/>
      <c r="G170" s="80"/>
      <c r="H170" s="80"/>
      <c r="I170" s="59"/>
      <c r="J170" s="59"/>
      <c r="K170" s="59"/>
    </row>
    <row r="171" spans="1:11" ht="15.75" x14ac:dyDescent="0.25">
      <c r="A171" s="79" t="s">
        <v>69</v>
      </c>
      <c r="B171" s="79"/>
      <c r="C171" s="79"/>
      <c r="D171" s="79"/>
      <c r="E171" s="79"/>
      <c r="F171" s="79"/>
      <c r="G171" s="79"/>
      <c r="H171" s="79"/>
    </row>
    <row r="172" spans="1:11" x14ac:dyDescent="0.25">
      <c r="A172" s="76" t="s">
        <v>4</v>
      </c>
      <c r="B172" s="76"/>
      <c r="C172" s="76"/>
      <c r="D172" s="76"/>
      <c r="E172" s="77" t="s">
        <v>10</v>
      </c>
      <c r="F172" s="77"/>
      <c r="G172" s="77"/>
      <c r="H172" s="60"/>
    </row>
    <row r="173" spans="1:11" x14ac:dyDescent="0.25">
      <c r="A173" s="71" t="s">
        <v>70</v>
      </c>
      <c r="B173" s="71"/>
      <c r="C173" s="71"/>
      <c r="D173" s="71"/>
      <c r="E173" s="72">
        <f>[1]Внутренний!E655</f>
        <v>600.22699999999998</v>
      </c>
      <c r="F173" s="72"/>
      <c r="G173" s="72"/>
      <c r="H173" s="62"/>
    </row>
    <row r="174" spans="1:11" x14ac:dyDescent="0.25">
      <c r="A174" s="71" t="s">
        <v>71</v>
      </c>
      <c r="B174" s="71"/>
      <c r="C174" s="71"/>
      <c r="D174" s="71"/>
      <c r="E174" s="72">
        <f>[1]Внутренний!E656</f>
        <v>800.44200000000001</v>
      </c>
      <c r="F174" s="72"/>
      <c r="G174" s="72"/>
      <c r="H174" s="63"/>
    </row>
    <row r="175" spans="1:11" x14ac:dyDescent="0.25">
      <c r="A175" s="71" t="s">
        <v>72</v>
      </c>
      <c r="B175" s="71"/>
      <c r="C175" s="71"/>
      <c r="D175" s="71"/>
      <c r="E175" s="72">
        <f>[1]Внутренний!E657</f>
        <v>999.97919999999999</v>
      </c>
      <c r="F175" s="72"/>
      <c r="G175" s="72"/>
      <c r="H175" s="63"/>
    </row>
    <row r="176" spans="1:11" x14ac:dyDescent="0.25">
      <c r="A176" s="78"/>
      <c r="B176" s="78"/>
      <c r="C176" s="78"/>
      <c r="D176" s="78"/>
      <c r="E176" s="78"/>
      <c r="F176" s="78"/>
      <c r="G176" s="78"/>
      <c r="H176" s="78"/>
    </row>
    <row r="177" spans="1:11" ht="15.75" x14ac:dyDescent="0.25">
      <c r="A177" s="79" t="s">
        <v>73</v>
      </c>
      <c r="B177" s="79"/>
      <c r="C177" s="79"/>
      <c r="D177" s="79"/>
      <c r="E177" s="79"/>
      <c r="F177" s="79"/>
      <c r="G177" s="79"/>
      <c r="H177" s="79"/>
    </row>
    <row r="178" spans="1:11" x14ac:dyDescent="0.25">
      <c r="A178" s="76" t="s">
        <v>4</v>
      </c>
      <c r="B178" s="76"/>
      <c r="C178" s="76"/>
      <c r="D178" s="76"/>
      <c r="E178" s="77" t="s">
        <v>10</v>
      </c>
      <c r="F178" s="77"/>
      <c r="G178" s="77"/>
      <c r="H178" s="64" t="s">
        <v>74</v>
      </c>
    </row>
    <row r="179" spans="1:11" x14ac:dyDescent="0.25">
      <c r="A179" s="71" t="s">
        <v>70</v>
      </c>
      <c r="B179" s="71"/>
      <c r="C179" s="71"/>
      <c r="D179" s="71"/>
      <c r="E179" s="72">
        <f>[1]Внутренний!E696</f>
        <v>4425.4448000000002</v>
      </c>
      <c r="F179" s="72"/>
      <c r="G179" s="72"/>
      <c r="H179" s="62" t="s">
        <v>75</v>
      </c>
    </row>
    <row r="180" spans="1:11" x14ac:dyDescent="0.25">
      <c r="A180" s="71" t="s">
        <v>71</v>
      </c>
      <c r="B180" s="71"/>
      <c r="C180" s="71"/>
      <c r="D180" s="71"/>
      <c r="E180" s="72">
        <f>[1]Внутренний!E697</f>
        <v>6989.673600000001</v>
      </c>
      <c r="F180" s="72"/>
      <c r="G180" s="72"/>
      <c r="H180" s="63" t="s">
        <v>76</v>
      </c>
    </row>
    <row r="181" spans="1:11" x14ac:dyDescent="0.25">
      <c r="A181" s="71" t="s">
        <v>77</v>
      </c>
      <c r="B181" s="71"/>
      <c r="C181" s="71"/>
      <c r="D181" s="71"/>
      <c r="E181" s="72">
        <f>[1]Внутренний!E698</f>
        <v>2865.1056000000008</v>
      </c>
      <c r="F181" s="72"/>
      <c r="G181" s="72"/>
      <c r="H181" s="63" t="s">
        <v>78</v>
      </c>
    </row>
    <row r="182" spans="1:11" x14ac:dyDescent="0.25">
      <c r="A182" s="65"/>
      <c r="B182" s="65"/>
      <c r="C182" s="65"/>
      <c r="D182" s="65"/>
      <c r="E182" s="65"/>
      <c r="F182" s="65"/>
      <c r="G182" s="65"/>
      <c r="H182" s="65"/>
    </row>
    <row r="183" spans="1:11" ht="18" x14ac:dyDescent="0.25">
      <c r="A183" s="73" t="s">
        <v>79</v>
      </c>
      <c r="B183" s="73"/>
      <c r="C183" s="73"/>
      <c r="D183" s="73"/>
      <c r="E183" s="73"/>
      <c r="F183" s="73"/>
      <c r="G183" s="73"/>
      <c r="H183" s="73"/>
      <c r="I183" s="59"/>
      <c r="J183" s="59"/>
      <c r="K183" s="59"/>
    </row>
    <row r="184" spans="1:11" x14ac:dyDescent="0.25">
      <c r="A184" s="74" t="s">
        <v>4</v>
      </c>
      <c r="B184" s="74"/>
      <c r="C184" s="74"/>
      <c r="D184" s="74"/>
      <c r="E184" s="75" t="s">
        <v>10</v>
      </c>
      <c r="F184" s="75"/>
      <c r="G184" s="75"/>
      <c r="H184" s="66" t="s">
        <v>80</v>
      </c>
      <c r="I184" s="59"/>
      <c r="J184" s="59"/>
      <c r="K184" s="59"/>
    </row>
    <row r="185" spans="1:11" x14ac:dyDescent="0.25">
      <c r="A185" s="69" t="s">
        <v>81</v>
      </c>
      <c r="B185" s="69"/>
      <c r="C185" s="69"/>
      <c r="D185" s="69"/>
      <c r="E185" s="70">
        <f>[1]Внутренний!E813</f>
        <v>118.28025</v>
      </c>
      <c r="F185" s="70"/>
      <c r="G185" s="70"/>
      <c r="H185" s="67" t="s">
        <v>82</v>
      </c>
      <c r="I185" s="59"/>
      <c r="J185" s="59"/>
      <c r="K185" s="59"/>
    </row>
    <row r="186" spans="1:11" x14ac:dyDescent="0.25">
      <c r="A186" s="69" t="s">
        <v>83</v>
      </c>
      <c r="B186" s="69"/>
      <c r="C186" s="69"/>
      <c r="D186" s="69"/>
      <c r="E186" s="70">
        <f>[1]Внутренний!E814</f>
        <v>157.75956900000003</v>
      </c>
      <c r="F186" s="70"/>
      <c r="G186" s="70"/>
      <c r="H186" s="68" t="s">
        <v>82</v>
      </c>
      <c r="I186" s="59"/>
      <c r="J186" s="59"/>
      <c r="K186" s="59"/>
    </row>
    <row r="189" spans="1:11" x14ac:dyDescent="0.25">
      <c r="I189" s="59"/>
      <c r="J189" s="59"/>
      <c r="K189" s="59"/>
    </row>
    <row r="190" spans="1:11" x14ac:dyDescent="0.25">
      <c r="I190" s="59"/>
      <c r="J190" s="59"/>
      <c r="K190" s="59"/>
    </row>
  </sheetData>
  <mergeCells count="253">
    <mergeCell ref="A1:H1"/>
    <mergeCell ref="A2:H4"/>
    <mergeCell ref="A6:G6"/>
    <mergeCell ref="H6:H9"/>
    <mergeCell ref="C7:E7"/>
    <mergeCell ref="B8:B9"/>
    <mergeCell ref="C8:E9"/>
    <mergeCell ref="F8:F9"/>
    <mergeCell ref="G8:G9"/>
    <mergeCell ref="C10:E10"/>
    <mergeCell ref="C11:E11"/>
    <mergeCell ref="C12:E12"/>
    <mergeCell ref="C13:E13"/>
    <mergeCell ref="A14:H14"/>
    <mergeCell ref="A15:G15"/>
    <mergeCell ref="H15:H18"/>
    <mergeCell ref="C16:E16"/>
    <mergeCell ref="B17:B18"/>
    <mergeCell ref="C17:E18"/>
    <mergeCell ref="A23:H23"/>
    <mergeCell ref="A24:G24"/>
    <mergeCell ref="H24:H27"/>
    <mergeCell ref="C25:E25"/>
    <mergeCell ref="B26:B27"/>
    <mergeCell ref="C26:E27"/>
    <mergeCell ref="F26:F27"/>
    <mergeCell ref="G26:G27"/>
    <mergeCell ref="F17:F18"/>
    <mergeCell ref="G17:G18"/>
    <mergeCell ref="C19:E19"/>
    <mergeCell ref="C20:E20"/>
    <mergeCell ref="C21:E21"/>
    <mergeCell ref="C22:E22"/>
    <mergeCell ref="C34:E34"/>
    <mergeCell ref="A35:H35"/>
    <mergeCell ref="A36:H36"/>
    <mergeCell ref="B37:E37"/>
    <mergeCell ref="F37:H41"/>
    <mergeCell ref="B38:E39"/>
    <mergeCell ref="B40:E40"/>
    <mergeCell ref="B41:E41"/>
    <mergeCell ref="C28:E28"/>
    <mergeCell ref="A30:G30"/>
    <mergeCell ref="H30:H33"/>
    <mergeCell ref="C31:E31"/>
    <mergeCell ref="B32:B33"/>
    <mergeCell ref="C32:E33"/>
    <mergeCell ref="F32:F33"/>
    <mergeCell ref="G32:G33"/>
    <mergeCell ref="A42:H42"/>
    <mergeCell ref="A43:G43"/>
    <mergeCell ref="H43:H46"/>
    <mergeCell ref="C44:E44"/>
    <mergeCell ref="I44:I50"/>
    <mergeCell ref="B45:B46"/>
    <mergeCell ref="C45:E46"/>
    <mergeCell ref="F45:F46"/>
    <mergeCell ref="G45:G46"/>
    <mergeCell ref="C47:E47"/>
    <mergeCell ref="C48:E48"/>
    <mergeCell ref="C49:E49"/>
    <mergeCell ref="A50:H50"/>
    <mergeCell ref="A51:G51"/>
    <mergeCell ref="H51:H54"/>
    <mergeCell ref="C52:E52"/>
    <mergeCell ref="B53:B54"/>
    <mergeCell ref="C53:E54"/>
    <mergeCell ref="F53:F54"/>
    <mergeCell ref="G53:G54"/>
    <mergeCell ref="C55:E55"/>
    <mergeCell ref="C56:E56"/>
    <mergeCell ref="C57:E57"/>
    <mergeCell ref="C58:E58"/>
    <mergeCell ref="A59:H59"/>
    <mergeCell ref="A60:G60"/>
    <mergeCell ref="H60:H63"/>
    <mergeCell ref="C61:E61"/>
    <mergeCell ref="B62:B63"/>
    <mergeCell ref="C62:E63"/>
    <mergeCell ref="A68:H68"/>
    <mergeCell ref="A69:G69"/>
    <mergeCell ref="H69:H72"/>
    <mergeCell ref="C70:E70"/>
    <mergeCell ref="B71:B72"/>
    <mergeCell ref="C71:E72"/>
    <mergeCell ref="F71:F72"/>
    <mergeCell ref="G71:G72"/>
    <mergeCell ref="F62:F63"/>
    <mergeCell ref="G62:G63"/>
    <mergeCell ref="C64:E64"/>
    <mergeCell ref="C65:E65"/>
    <mergeCell ref="C66:E66"/>
    <mergeCell ref="C67:E67"/>
    <mergeCell ref="C73:E73"/>
    <mergeCell ref="C74:E74"/>
    <mergeCell ref="C75:E75"/>
    <mergeCell ref="C76:E76"/>
    <mergeCell ref="A77:H77"/>
    <mergeCell ref="A78:G78"/>
    <mergeCell ref="H78:H81"/>
    <mergeCell ref="C79:E79"/>
    <mergeCell ref="B80:B81"/>
    <mergeCell ref="C80:E81"/>
    <mergeCell ref="A86:H86"/>
    <mergeCell ref="A87:G87"/>
    <mergeCell ref="H87:H90"/>
    <mergeCell ref="C88:E88"/>
    <mergeCell ref="B89:B90"/>
    <mergeCell ref="C89:E90"/>
    <mergeCell ref="F89:F90"/>
    <mergeCell ref="G89:G90"/>
    <mergeCell ref="F80:F81"/>
    <mergeCell ref="G80:G81"/>
    <mergeCell ref="C82:E82"/>
    <mergeCell ref="C83:E83"/>
    <mergeCell ref="C84:E84"/>
    <mergeCell ref="C85:E85"/>
    <mergeCell ref="C91:E91"/>
    <mergeCell ref="C92:E92"/>
    <mergeCell ref="C93:E93"/>
    <mergeCell ref="C94:E94"/>
    <mergeCell ref="A95:H95"/>
    <mergeCell ref="A96:G96"/>
    <mergeCell ref="H96:H99"/>
    <mergeCell ref="C97:E97"/>
    <mergeCell ref="B98:B99"/>
    <mergeCell ref="C98:E99"/>
    <mergeCell ref="A104:H104"/>
    <mergeCell ref="A105:G105"/>
    <mergeCell ref="H105:H108"/>
    <mergeCell ref="C106:E106"/>
    <mergeCell ref="B107:B108"/>
    <mergeCell ref="C107:E108"/>
    <mergeCell ref="F107:F108"/>
    <mergeCell ref="G107:G108"/>
    <mergeCell ref="F98:F99"/>
    <mergeCell ref="G98:G99"/>
    <mergeCell ref="C100:E100"/>
    <mergeCell ref="C101:E101"/>
    <mergeCell ref="C102:E102"/>
    <mergeCell ref="C103:E103"/>
    <mergeCell ref="C109:E109"/>
    <mergeCell ref="C110:E110"/>
    <mergeCell ref="C111:E111"/>
    <mergeCell ref="C112:E112"/>
    <mergeCell ref="A113:H113"/>
    <mergeCell ref="A114:G114"/>
    <mergeCell ref="H114:H117"/>
    <mergeCell ref="C115:E115"/>
    <mergeCell ref="B116:B117"/>
    <mergeCell ref="C116:E117"/>
    <mergeCell ref="A122:H122"/>
    <mergeCell ref="A123:G123"/>
    <mergeCell ref="H123:H126"/>
    <mergeCell ref="C124:E124"/>
    <mergeCell ref="B125:B126"/>
    <mergeCell ref="C125:E126"/>
    <mergeCell ref="F125:F126"/>
    <mergeCell ref="G125:G126"/>
    <mergeCell ref="F116:F117"/>
    <mergeCell ref="G116:G117"/>
    <mergeCell ref="C118:E118"/>
    <mergeCell ref="C119:E119"/>
    <mergeCell ref="C120:E120"/>
    <mergeCell ref="C121:E121"/>
    <mergeCell ref="F134:F135"/>
    <mergeCell ref="G134:G135"/>
    <mergeCell ref="C136:E136"/>
    <mergeCell ref="C137:E137"/>
    <mergeCell ref="C138:E138"/>
    <mergeCell ref="C139:E139"/>
    <mergeCell ref="C127:E127"/>
    <mergeCell ref="C128:E128"/>
    <mergeCell ref="C129:E129"/>
    <mergeCell ref="C130:E130"/>
    <mergeCell ref="A131:H131"/>
    <mergeCell ref="A132:G132"/>
    <mergeCell ref="H132:H135"/>
    <mergeCell ref="C133:E133"/>
    <mergeCell ref="B134:B135"/>
    <mergeCell ref="C134:E135"/>
    <mergeCell ref="C145:E145"/>
    <mergeCell ref="C146:E146"/>
    <mergeCell ref="C147:E147"/>
    <mergeCell ref="C148:E148"/>
    <mergeCell ref="A149:H149"/>
    <mergeCell ref="A150:H150"/>
    <mergeCell ref="A140:H140"/>
    <mergeCell ref="A141:G141"/>
    <mergeCell ref="H141:H144"/>
    <mergeCell ref="C142:E142"/>
    <mergeCell ref="B143:B144"/>
    <mergeCell ref="C143:E144"/>
    <mergeCell ref="F143:F144"/>
    <mergeCell ref="G143:G144"/>
    <mergeCell ref="C155:E155"/>
    <mergeCell ref="C156:E156"/>
    <mergeCell ref="C157:E157"/>
    <mergeCell ref="C158:E158"/>
    <mergeCell ref="A159:H159"/>
    <mergeCell ref="A160:H160"/>
    <mergeCell ref="A151:G151"/>
    <mergeCell ref="H151:H154"/>
    <mergeCell ref="C152:E152"/>
    <mergeCell ref="B153:B154"/>
    <mergeCell ref="C153:E154"/>
    <mergeCell ref="F153:F154"/>
    <mergeCell ref="G153:G154"/>
    <mergeCell ref="A164:D164"/>
    <mergeCell ref="E164:G164"/>
    <mergeCell ref="A165:D165"/>
    <mergeCell ref="E165:G165"/>
    <mergeCell ref="A166:D166"/>
    <mergeCell ref="E166:G166"/>
    <mergeCell ref="A161:D161"/>
    <mergeCell ref="E161:G161"/>
    <mergeCell ref="A162:D162"/>
    <mergeCell ref="E162:G162"/>
    <mergeCell ref="A163:D163"/>
    <mergeCell ref="E163:G163"/>
    <mergeCell ref="A170:H170"/>
    <mergeCell ref="A171:H171"/>
    <mergeCell ref="A172:D172"/>
    <mergeCell ref="E172:G172"/>
    <mergeCell ref="A173:D173"/>
    <mergeCell ref="E173:G173"/>
    <mergeCell ref="A167:D167"/>
    <mergeCell ref="E167:G167"/>
    <mergeCell ref="A168:D168"/>
    <mergeCell ref="E168:G168"/>
    <mergeCell ref="A169:D169"/>
    <mergeCell ref="E169:G169"/>
    <mergeCell ref="A178:D178"/>
    <mergeCell ref="E178:G178"/>
    <mergeCell ref="A179:D179"/>
    <mergeCell ref="E179:G179"/>
    <mergeCell ref="A180:D180"/>
    <mergeCell ref="E180:G180"/>
    <mergeCell ref="A174:D174"/>
    <mergeCell ref="E174:G174"/>
    <mergeCell ref="A175:D175"/>
    <mergeCell ref="E175:G175"/>
    <mergeCell ref="A176:H176"/>
    <mergeCell ref="A177:H177"/>
    <mergeCell ref="A186:D186"/>
    <mergeCell ref="E186:G186"/>
    <mergeCell ref="A181:D181"/>
    <mergeCell ref="E181:G181"/>
    <mergeCell ref="A183:H183"/>
    <mergeCell ref="A184:D184"/>
    <mergeCell ref="E184:G184"/>
    <mergeCell ref="A185:D185"/>
    <mergeCell ref="E185:G18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</dc:creator>
  <cp:lastModifiedBy>Glaza Luni</cp:lastModifiedBy>
  <dcterms:created xsi:type="dcterms:W3CDTF">2017-09-12T04:33:05Z</dcterms:created>
  <dcterms:modified xsi:type="dcterms:W3CDTF">2017-10-05T18:32:03Z</dcterms:modified>
</cp:coreProperties>
</file>